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2" windowHeight="11568"/>
  </bookViews>
  <sheets>
    <sheet name="Revisions" sheetId="2" r:id="rId1"/>
  </sheets>
  <definedNames>
    <definedName name="_ftn1" localSheetId="0">Revisions!$L$12</definedName>
    <definedName name="_ftnref1" localSheetId="0">Revisions!$L$9</definedName>
  </definedNames>
  <calcPr calcId="145621"/>
</workbook>
</file>

<file path=xl/calcChain.xml><?xml version="1.0" encoding="utf-8"?>
<calcChain xmlns="http://schemas.openxmlformats.org/spreadsheetml/2006/main">
  <c r="L6" i="2" l="1"/>
  <c r="N12" i="2" l="1"/>
  <c r="M12" i="2"/>
  <c r="G6" i="2"/>
  <c r="E6" i="2" s="1"/>
  <c r="O12" i="2" s="1"/>
  <c r="C6" i="2"/>
  <c r="Q12" i="2" l="1"/>
  <c r="F6" i="2"/>
  <c r="P12" i="2" s="1"/>
  <c r="I11" i="2"/>
  <c r="J6" i="2"/>
  <c r="M6" i="2" s="1"/>
  <c r="M13" i="2" l="1"/>
  <c r="J11" i="2"/>
  <c r="N6" i="2" s="1"/>
  <c r="N13" i="2" l="1"/>
  <c r="J16" i="2" s="1"/>
  <c r="M17" i="2"/>
  <c r="M19" i="2" s="1"/>
  <c r="M18" i="2" s="1"/>
  <c r="R6" i="2"/>
  <c r="Q6" i="2" s="1"/>
  <c r="Q13" i="2" s="1"/>
  <c r="P6" i="2" l="1"/>
  <c r="P13" i="2" s="1"/>
  <c r="O6" i="2"/>
  <c r="O13" i="2" s="1"/>
</calcChain>
</file>

<file path=xl/sharedStrings.xml><?xml version="1.0" encoding="utf-8"?>
<sst xmlns="http://schemas.openxmlformats.org/spreadsheetml/2006/main" count="72" uniqueCount="42">
  <si>
    <t>Existing Load</t>
  </si>
  <si>
    <t>TMDL</t>
  </si>
  <si>
    <t>% Reduction</t>
  </si>
  <si>
    <t>WLA</t>
  </si>
  <si>
    <t>LA</t>
  </si>
  <si>
    <t>10% MOS</t>
  </si>
  <si>
    <t>E. coli</t>
  </si>
  <si>
    <t>Existing</t>
  </si>
  <si>
    <t>Monthly</t>
  </si>
  <si>
    <t>MOS</t>
  </si>
  <si>
    <t>#/month</t>
  </si>
  <si>
    <t>Fecal coliform</t>
  </si>
  <si>
    <t># / 100 mL</t>
  </si>
  <si>
    <t>mL</t>
  </si>
  <si>
    <t>Fecal coliform Original TMDL</t>
  </si>
  <si>
    <t>E. coli Revised TMDL</t>
  </si>
  <si>
    <t>Allowable</t>
  </si>
  <si>
    <t>Maximum Daily</t>
  </si>
  <si>
    <t>Average Daily</t>
  </si>
  <si>
    <r>
      <t>Table 4. Kingman Lake maximum and average daily loads (</t>
    </r>
    <r>
      <rPr>
        <b/>
        <i/>
        <sz val="9"/>
        <color rgb="FF4F81BD"/>
        <rFont val="Trebuchet MS"/>
        <family val="2"/>
      </rPr>
      <t>E. coli</t>
    </r>
    <r>
      <rPr>
        <b/>
        <sz val="9"/>
        <color rgb="FF4F81BD"/>
        <rFont val="Trebuchet MS"/>
        <family val="2"/>
      </rPr>
      <t>) (MPN)</t>
    </r>
  </si>
  <si>
    <t xml:space="preserve">TMDL </t>
  </si>
  <si>
    <t>Stormwater EMC</t>
  </si>
  <si>
    <t>#</t>
  </si>
  <si>
    <t> Average monthly load</t>
  </si>
  <si>
    <t>(MPN)</t>
  </si>
  <si>
    <t>TMDL (MPN)</t>
  </si>
  <si>
    <t>LA (MPN)</t>
  </si>
  <si>
    <t>MOS (10%)</t>
  </si>
  <si>
    <t>MPN/ 100 ml</t>
  </si>
  <si>
    <t xml:space="preserve">WLA </t>
  </si>
  <si>
    <t xml:space="preserve"> MPN/ 100 ml)</t>
  </si>
  <si>
    <t>MPN/ 100 ml)</t>
  </si>
  <si>
    <t>50% Reduction</t>
  </si>
  <si>
    <t>Table 3. Original and translated E. coli allocations (monthly)</t>
  </si>
  <si>
    <t>TMDL Stormwater EMC</t>
  </si>
  <si>
    <t>KL TMDL Concentration</t>
  </si>
  <si>
    <t>SW Flow Volume</t>
  </si>
  <si>
    <t>Kingman Lake</t>
  </si>
  <si>
    <t>Volume (mL)</t>
  </si>
  <si>
    <t>Source:  Original TMDL and Decision Rationale</t>
  </si>
  <si>
    <t>ORIGINAL DECISION RATIONALE TABLE</t>
  </si>
  <si>
    <t>WLA+LA+MOS DO NOT EQUAL THE TMDL AND THE TMDL IS NOT 50% OF EXISTING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</si>
</sst>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rgb="FF4F81BD"/>
      <name val="Trebuchet MS"/>
      <family val="2"/>
    </font>
    <font>
      <b/>
      <i/>
      <sz val="9"/>
      <color rgb="FF4F81BD"/>
      <name val="Trebuchet MS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medium">
        <color rgb="FF000000"/>
      </bottom>
      <diagonal/>
    </border>
    <border>
      <left/>
      <right style="medium">
        <color rgb="FFFFFFFF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11" fontId="0" fillId="0" borderId="0" xfId="0" applyNumberFormat="1"/>
    <xf numFmtId="11" fontId="0" fillId="0" borderId="4" xfId="0" applyNumberFormat="1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11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4" xfId="1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11" fontId="0" fillId="2" borderId="4" xfId="0" applyNumberFormat="1" applyFill="1" applyBorder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1" fontId="1" fillId="0" borderId="2" xfId="0" applyNumberFormat="1" applyFont="1" applyBorder="1" applyAlignment="1">
      <alignment horizontal="center" vertical="center"/>
    </xf>
    <xf numFmtId="11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11" fontId="1" fillId="0" borderId="0" xfId="0" applyNumberFormat="1" applyFon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1" fontId="9" fillId="0" borderId="0" xfId="0" applyNumberFormat="1" applyFont="1"/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1" fontId="11" fillId="0" borderId="14" xfId="0" applyNumberFormat="1" applyFont="1" applyBorder="1" applyAlignment="1">
      <alignment horizontal="center" vertical="center" wrapText="1"/>
    </xf>
    <xf numFmtId="11" fontId="11" fillId="0" borderId="15" xfId="0" applyNumberFormat="1" applyFont="1" applyBorder="1" applyAlignment="1">
      <alignment horizontal="center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11" fontId="11" fillId="0" borderId="16" xfId="0" applyNumberFormat="1" applyFont="1" applyBorder="1" applyAlignment="1">
      <alignment horizontal="center" vertical="center" wrapText="1"/>
    </xf>
    <xf numFmtId="11" fontId="12" fillId="0" borderId="4" xfId="0" applyNumberFormat="1" applyFont="1" applyBorder="1"/>
    <xf numFmtId="0" fontId="0" fillId="0" borderId="0" xfId="0" applyAlignment="1"/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4" xfId="1" applyNumberFormat="1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85" zoomScaleNormal="85" workbookViewId="0">
      <selection activeCell="A13" sqref="A13"/>
    </sheetView>
  </sheetViews>
  <sheetFormatPr defaultRowHeight="14.4" x14ac:dyDescent="0.3"/>
  <cols>
    <col min="1" max="1" width="15.109375" customWidth="1"/>
    <col min="2" max="2" width="12.44140625" bestFit="1" customWidth="1"/>
    <col min="3" max="3" width="12.44140625" customWidth="1"/>
    <col min="4" max="4" width="11.44140625" customWidth="1"/>
    <col min="5" max="5" width="10.109375" customWidth="1"/>
    <col min="6" max="6" width="9.6640625" customWidth="1"/>
    <col min="7" max="7" width="8.6640625" bestFit="1" customWidth="1"/>
    <col min="8" max="8" width="2.88671875" customWidth="1"/>
    <col min="9" max="9" width="14.44140625" customWidth="1"/>
    <col min="10" max="10" width="13.5546875" bestFit="1" customWidth="1"/>
    <col min="11" max="11" width="2" customWidth="1"/>
    <col min="12" max="12" width="18.88671875" customWidth="1"/>
    <col min="13" max="13" width="10.6640625" customWidth="1"/>
    <col min="14" max="14" width="12.33203125" customWidth="1"/>
    <col min="18" max="18" width="11.88671875" customWidth="1"/>
  </cols>
  <sheetData>
    <row r="1" spans="1:18" ht="15" x14ac:dyDescent="0.25">
      <c r="B1" s="42"/>
      <c r="C1" s="42"/>
      <c r="D1" s="42"/>
      <c r="E1" s="42"/>
      <c r="F1" s="42"/>
      <c r="G1" s="42"/>
      <c r="H1" s="44"/>
      <c r="I1" s="3"/>
    </row>
    <row r="2" spans="1:18" ht="15.75" x14ac:dyDescent="0.25">
      <c r="A2" s="51" t="s">
        <v>39</v>
      </c>
      <c r="B2" s="51"/>
      <c r="C2" s="51"/>
      <c r="D2" s="51"/>
      <c r="E2" s="51"/>
      <c r="F2" s="51"/>
      <c r="G2" s="51"/>
      <c r="H2" s="44"/>
      <c r="I2" s="3"/>
      <c r="L2" s="26"/>
      <c r="M2" s="27"/>
      <c r="N2" s="28"/>
      <c r="O2" s="28"/>
      <c r="P2" s="28"/>
      <c r="Q2" s="28"/>
    </row>
    <row r="3" spans="1:18" ht="15" x14ac:dyDescent="0.25">
      <c r="A3" s="50" t="s">
        <v>14</v>
      </c>
      <c r="B3" s="50"/>
      <c r="C3" s="50"/>
      <c r="D3" s="50"/>
      <c r="E3" s="50"/>
      <c r="F3" s="50"/>
      <c r="G3" s="50"/>
      <c r="H3" s="29"/>
      <c r="I3" s="49" t="s">
        <v>21</v>
      </c>
      <c r="J3" s="49"/>
      <c r="K3" s="29"/>
      <c r="L3" s="50" t="s">
        <v>15</v>
      </c>
      <c r="M3" s="50"/>
      <c r="N3" s="50"/>
      <c r="O3" s="50"/>
      <c r="P3" s="50"/>
      <c r="Q3" s="50"/>
      <c r="R3" s="50"/>
    </row>
    <row r="4" spans="1:18" ht="15" x14ac:dyDescent="0.25">
      <c r="A4" s="10" t="s">
        <v>37</v>
      </c>
      <c r="B4" s="7" t="s">
        <v>0</v>
      </c>
      <c r="C4" s="7" t="s">
        <v>32</v>
      </c>
      <c r="D4" s="7" t="s">
        <v>20</v>
      </c>
      <c r="E4" s="7" t="s">
        <v>3</v>
      </c>
      <c r="F4" s="7" t="s">
        <v>4</v>
      </c>
      <c r="G4" s="7" t="s">
        <v>9</v>
      </c>
      <c r="H4" s="8"/>
      <c r="I4" s="12" t="s">
        <v>11</v>
      </c>
      <c r="J4" s="10" t="s">
        <v>6</v>
      </c>
      <c r="K4" s="9"/>
      <c r="L4" s="7" t="s">
        <v>36</v>
      </c>
      <c r="M4" s="16" t="s">
        <v>7</v>
      </c>
      <c r="N4" s="7" t="s">
        <v>1</v>
      </c>
      <c r="O4" s="7" t="s">
        <v>3</v>
      </c>
      <c r="P4" s="7" t="s">
        <v>4</v>
      </c>
      <c r="Q4" s="7" t="s">
        <v>9</v>
      </c>
      <c r="R4" s="7" t="s">
        <v>16</v>
      </c>
    </row>
    <row r="5" spans="1:18" ht="15" x14ac:dyDescent="0.25">
      <c r="A5" s="10" t="s">
        <v>38</v>
      </c>
      <c r="B5" s="10" t="s">
        <v>10</v>
      </c>
      <c r="C5" s="10"/>
      <c r="D5" s="10" t="s">
        <v>10</v>
      </c>
      <c r="E5" s="10" t="s">
        <v>10</v>
      </c>
      <c r="F5" s="10" t="s">
        <v>10</v>
      </c>
      <c r="G5" s="10" t="s">
        <v>10</v>
      </c>
      <c r="H5" s="11"/>
      <c r="I5" s="10" t="s">
        <v>12</v>
      </c>
      <c r="J5" s="10" t="s">
        <v>12</v>
      </c>
      <c r="K5" s="11"/>
      <c r="L5" s="12" t="s">
        <v>13</v>
      </c>
      <c r="M5" s="17" t="s">
        <v>10</v>
      </c>
      <c r="N5" s="10" t="s">
        <v>10</v>
      </c>
      <c r="O5" s="10" t="s">
        <v>10</v>
      </c>
      <c r="P5" s="10" t="s">
        <v>10</v>
      </c>
      <c r="Q5" s="10" t="s">
        <v>10</v>
      </c>
      <c r="R5" s="10" t="s">
        <v>10</v>
      </c>
    </row>
    <row r="6" spans="1:18" ht="15" x14ac:dyDescent="0.25">
      <c r="A6" s="41">
        <v>162600000000</v>
      </c>
      <c r="B6" s="2">
        <v>631000000000</v>
      </c>
      <c r="C6" s="2">
        <f>B6*0.5</f>
        <v>315500000000</v>
      </c>
      <c r="D6" s="2">
        <v>315000000000</v>
      </c>
      <c r="E6" s="2">
        <f>(D6-G6)*0.61</f>
        <v>172935000000</v>
      </c>
      <c r="F6" s="2">
        <f>(D6-G6)*0.39</f>
        <v>110565000000</v>
      </c>
      <c r="G6" s="2">
        <f>D6*0.1</f>
        <v>31500000000</v>
      </c>
      <c r="H6" s="6"/>
      <c r="I6" s="13">
        <v>17300</v>
      </c>
      <c r="J6" s="14">
        <f>POWER(2,((LOG(I6,2)*0.9377)-0.4614))</f>
        <v>6841.0157595631072</v>
      </c>
      <c r="K6" s="5"/>
      <c r="L6" s="41">
        <f>(B6*100/I6)</f>
        <v>3647398843.9306359</v>
      </c>
      <c r="M6" s="18">
        <f>L6*J6/100</f>
        <v>249519129727.41739</v>
      </c>
      <c r="N6" s="2">
        <f>L6*J11/100</f>
        <v>130071492373.57874</v>
      </c>
      <c r="O6" s="2">
        <f>(N6-Q6)*0.61</f>
        <v>70527653642.562683</v>
      </c>
      <c r="P6" s="2">
        <f>(N6-Q6)*0.39</f>
        <v>45091450689.507294</v>
      </c>
      <c r="Q6" s="2">
        <f>R6-N6</f>
        <v>14452388041.508759</v>
      </c>
      <c r="R6" s="2">
        <f>N6/0.9</f>
        <v>144523880415.08749</v>
      </c>
    </row>
    <row r="7" spans="1:18" ht="15" x14ac:dyDescent="0.25">
      <c r="D7" s="1"/>
      <c r="I7" s="5"/>
      <c r="J7" s="5"/>
      <c r="K7" s="5"/>
      <c r="L7" s="1"/>
      <c r="N7" s="30"/>
    </row>
    <row r="8" spans="1:18" ht="15" x14ac:dyDescent="0.25">
      <c r="B8" s="1"/>
      <c r="C8" s="1"/>
      <c r="I8" s="48" t="s">
        <v>34</v>
      </c>
      <c r="J8" s="48"/>
    </row>
    <row r="9" spans="1:18" ht="15.75" thickBot="1" x14ac:dyDescent="0.3">
      <c r="A9" s="52" t="s">
        <v>40</v>
      </c>
      <c r="B9" s="52"/>
      <c r="C9" s="52"/>
      <c r="D9" s="52"/>
      <c r="E9" s="52"/>
      <c r="F9" s="52"/>
      <c r="I9" s="12" t="s">
        <v>11</v>
      </c>
      <c r="J9" s="10" t="s">
        <v>6</v>
      </c>
      <c r="L9" s="56" t="s">
        <v>33</v>
      </c>
      <c r="M9" s="56"/>
      <c r="N9" s="56"/>
      <c r="O9" s="56"/>
      <c r="P9" s="56"/>
      <c r="Q9" s="25"/>
    </row>
    <row r="10" spans="1:18" ht="16.2" thickBot="1" x14ac:dyDescent="0.35">
      <c r="A10" s="52" t="s">
        <v>41</v>
      </c>
      <c r="B10" s="52"/>
      <c r="C10" s="52"/>
      <c r="D10" s="52"/>
      <c r="E10" s="52"/>
      <c r="F10" s="52"/>
      <c r="I10" s="10" t="s">
        <v>12</v>
      </c>
      <c r="J10" s="10" t="s">
        <v>12</v>
      </c>
      <c r="L10" s="57" t="s">
        <v>23</v>
      </c>
      <c r="M10" s="19" t="s">
        <v>7</v>
      </c>
      <c r="N10" s="46" t="s">
        <v>25</v>
      </c>
      <c r="O10" s="19" t="s">
        <v>3</v>
      </c>
      <c r="P10" s="46" t="s">
        <v>26</v>
      </c>
      <c r="Q10" s="46" t="s">
        <v>27</v>
      </c>
    </row>
    <row r="11" spans="1:18" ht="16.2" thickBot="1" x14ac:dyDescent="0.35">
      <c r="A11" s="31" t="s">
        <v>0</v>
      </c>
      <c r="B11" s="32" t="s">
        <v>1</v>
      </c>
      <c r="C11" s="53" t="s">
        <v>2</v>
      </c>
      <c r="D11" s="32" t="s">
        <v>29</v>
      </c>
      <c r="E11" s="32" t="s">
        <v>4</v>
      </c>
      <c r="F11" s="33" t="s">
        <v>5</v>
      </c>
      <c r="I11" s="15">
        <f>D6/L6*100</f>
        <v>8636.2916006339146</v>
      </c>
      <c r="J11" s="14">
        <f>POWER(2,((LOG(I11,2)*0.9377)-0.4614))</f>
        <v>3566.1439271995437</v>
      </c>
      <c r="L11" s="58"/>
      <c r="M11" s="20" t="s">
        <v>24</v>
      </c>
      <c r="N11" s="47"/>
      <c r="O11" s="20" t="s">
        <v>24</v>
      </c>
      <c r="P11" s="47"/>
      <c r="Q11" s="47"/>
    </row>
    <row r="12" spans="1:18" ht="16.2" thickBot="1" x14ac:dyDescent="0.35">
      <c r="A12" s="34" t="s">
        <v>28</v>
      </c>
      <c r="B12" s="35" t="s">
        <v>28</v>
      </c>
      <c r="C12" s="54"/>
      <c r="D12" s="35" t="s">
        <v>30</v>
      </c>
      <c r="E12" s="35" t="s">
        <v>28</v>
      </c>
      <c r="F12" s="36" t="s">
        <v>31</v>
      </c>
      <c r="L12" s="21" t="s">
        <v>11</v>
      </c>
      <c r="M12" s="22">
        <f>B6</f>
        <v>631000000000</v>
      </c>
      <c r="N12" s="23">
        <f>D6</f>
        <v>315000000000</v>
      </c>
      <c r="O12" s="22">
        <f>E6</f>
        <v>172935000000</v>
      </c>
      <c r="P12" s="23">
        <f>F6</f>
        <v>110565000000</v>
      </c>
      <c r="Q12" s="23">
        <f>G6</f>
        <v>31500000000</v>
      </c>
    </row>
    <row r="13" spans="1:18" ht="16.5" thickBot="1" x14ac:dyDescent="0.3">
      <c r="A13" s="37">
        <v>631000000000</v>
      </c>
      <c r="B13" s="38">
        <v>315000000000</v>
      </c>
      <c r="C13" s="39">
        <v>0.5</v>
      </c>
      <c r="D13" s="38">
        <v>172000000000</v>
      </c>
      <c r="E13" s="38">
        <v>110000000000</v>
      </c>
      <c r="F13" s="40">
        <v>31500000000</v>
      </c>
      <c r="I13" s="48" t="s">
        <v>35</v>
      </c>
      <c r="J13" s="48"/>
      <c r="L13" s="24" t="s">
        <v>6</v>
      </c>
      <c r="M13" s="22">
        <f>M6</f>
        <v>249519129727.41739</v>
      </c>
      <c r="N13" s="23">
        <f>N6</f>
        <v>130071492373.57874</v>
      </c>
      <c r="O13" s="23">
        <f>O6</f>
        <v>70527653642.562683</v>
      </c>
      <c r="P13" s="23">
        <f>P6</f>
        <v>45091450689.507294</v>
      </c>
      <c r="Q13" s="23">
        <f>Q6</f>
        <v>14452388041.508759</v>
      </c>
    </row>
    <row r="14" spans="1:18" ht="15" x14ac:dyDescent="0.25">
      <c r="J14" s="10" t="s">
        <v>6</v>
      </c>
    </row>
    <row r="15" spans="1:18" ht="15" x14ac:dyDescent="0.25">
      <c r="J15" s="10" t="s">
        <v>12</v>
      </c>
      <c r="L15" s="55" t="s">
        <v>19</v>
      </c>
      <c r="M15" s="55"/>
      <c r="N15" s="55"/>
      <c r="O15" s="55"/>
      <c r="P15" s="55"/>
    </row>
    <row r="16" spans="1:18" ht="15" x14ac:dyDescent="0.25">
      <c r="J16" s="45">
        <f>N13/(A6)*100</f>
        <v>79.994767757428491</v>
      </c>
      <c r="L16" s="4"/>
      <c r="M16" s="10" t="s">
        <v>22</v>
      </c>
    </row>
    <row r="17" spans="2:13" ht="15" x14ac:dyDescent="0.25">
      <c r="L17" s="7" t="s">
        <v>8</v>
      </c>
      <c r="M17" s="2">
        <f>N6</f>
        <v>130071492373.57874</v>
      </c>
    </row>
    <row r="18" spans="2:13" ht="15" x14ac:dyDescent="0.25">
      <c r="L18" s="7" t="s">
        <v>17</v>
      </c>
      <c r="M18" s="2">
        <f>M19*3.11</f>
        <v>13484078042.727661</v>
      </c>
    </row>
    <row r="19" spans="2:13" ht="15" x14ac:dyDescent="0.25">
      <c r="L19" s="7" t="s">
        <v>18</v>
      </c>
      <c r="M19" s="2">
        <f>M17/30</f>
        <v>4335716412.4526243</v>
      </c>
    </row>
    <row r="24" spans="2:13" ht="15" x14ac:dyDescent="0.25">
      <c r="B24" s="43"/>
    </row>
  </sheetData>
  <sheetProtection password="C560" sheet="1" objects="1" scenarios="1"/>
  <mergeCells count="15">
    <mergeCell ref="I13:J13"/>
    <mergeCell ref="L15:P15"/>
    <mergeCell ref="L9:P9"/>
    <mergeCell ref="L10:L11"/>
    <mergeCell ref="N10:N11"/>
    <mergeCell ref="P10:P11"/>
    <mergeCell ref="Q10:Q11"/>
    <mergeCell ref="I8:J8"/>
    <mergeCell ref="I3:J3"/>
    <mergeCell ref="L3:R3"/>
    <mergeCell ref="A2:G2"/>
    <mergeCell ref="A9:F9"/>
    <mergeCell ref="A10:F10"/>
    <mergeCell ref="C11:C1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Revisions</vt:lpstr>
      <vt:lpstr>Revisions!_ftn1</vt:lpstr>
      <vt:lpstr>Revisions!_ftnref1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Rafi, Teresa</dc:creator>
  <cp:lastModifiedBy>Rafi, Teresa</cp:lastModifiedBy>
  <dcterms:created xsi:type="dcterms:W3CDTF">2012-05-04T18:40:50Z</dcterms:created>
  <dcterms:modified xsi:type="dcterms:W3CDTF">2013-02-01T18:49:41Z</dcterms:modified>
</cp:coreProperties>
</file>