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2" windowHeight="11508"/>
  </bookViews>
  <sheets>
    <sheet name="C&amp;O Canal" sheetId="1" r:id="rId1"/>
  </sheets>
  <calcPr calcId="145621"/>
</workbook>
</file>

<file path=xl/calcChain.xml><?xml version="1.0" encoding="utf-8"?>
<calcChain xmlns="http://schemas.openxmlformats.org/spreadsheetml/2006/main">
  <c r="E23" i="1" l="1"/>
  <c r="D23" i="1"/>
  <c r="C23" i="1"/>
  <c r="B23" i="1"/>
  <c r="A23" i="1"/>
  <c r="D15" i="1" l="1"/>
  <c r="B15" i="1"/>
  <c r="J12" i="1"/>
  <c r="J13" i="1"/>
  <c r="J11" i="1"/>
  <c r="D14" i="1" l="1"/>
  <c r="C34" i="1" l="1"/>
  <c r="C33" i="1"/>
  <c r="C29" i="1"/>
  <c r="C27" i="1"/>
  <c r="D11" i="1"/>
  <c r="C28" i="1" s="1"/>
  <c r="F15" i="1"/>
  <c r="F3" i="1"/>
  <c r="B13" i="1"/>
  <c r="B12" i="1"/>
  <c r="F12" i="1" s="1"/>
  <c r="B11" i="1"/>
  <c r="D13" i="1"/>
  <c r="C32" i="1" s="1"/>
  <c r="D12" i="1"/>
  <c r="C30" i="1" s="1"/>
  <c r="C7" i="1"/>
  <c r="C5" i="1"/>
  <c r="C4" i="1"/>
  <c r="C3" i="1"/>
  <c r="E3" i="1"/>
  <c r="F5" i="1"/>
  <c r="F4" i="1"/>
  <c r="J5" i="1"/>
  <c r="K5" i="1" s="1"/>
  <c r="L5" i="1" s="1"/>
  <c r="L6" i="1" s="1"/>
  <c r="D16" i="1" l="1"/>
  <c r="C31" i="1"/>
  <c r="F13" i="1"/>
  <c r="B16" i="1"/>
  <c r="F11" i="1"/>
  <c r="D7" i="1"/>
  <c r="E6" i="1" l="1"/>
  <c r="E4" i="1"/>
  <c r="F7" i="1"/>
  <c r="E7" i="1"/>
  <c r="E5" i="1"/>
</calcChain>
</file>

<file path=xl/sharedStrings.xml><?xml version="1.0" encoding="utf-8"?>
<sst xmlns="http://schemas.openxmlformats.org/spreadsheetml/2006/main" count="67" uniqueCount="42">
  <si>
    <t>Fecal Coliform Source</t>
  </si>
  <si>
    <t>TMDL</t>
  </si>
  <si>
    <t>Load Allocation</t>
  </si>
  <si>
    <t>Wasteload Allocation</t>
  </si>
  <si>
    <t>Margin of Safety (1%)</t>
  </si>
  <si>
    <t>Total Upstream Boundary Load</t>
  </si>
  <si>
    <t>Total Nonpoint Source Load</t>
  </si>
  <si>
    <t>Total Load from Sewershed</t>
  </si>
  <si>
    <t>Margin of Safety</t>
  </si>
  <si>
    <t>–</t>
  </si>
  <si>
    <t>Total Load</t>
  </si>
  <si>
    <t>FCB</t>
  </si>
  <si>
    <t>*0.8906</t>
  </si>
  <si>
    <t>E. coli</t>
  </si>
  <si>
    <t>Table i: Existing fecal coliform load, TMDL, and percent reductions for the C&amp;O Canal</t>
  </si>
  <si>
    <t>Existing load (MPN/year)</t>
  </si>
  <si>
    <t>TMDL allocation (MPN/year)</t>
  </si>
  <si>
    <t>% reduction</t>
  </si>
  <si>
    <t>E. coli source</t>
  </si>
  <si>
    <r>
      <t>Log</t>
    </r>
    <r>
      <rPr>
        <vertAlign val="subscript"/>
        <sz val="9"/>
        <color theme="1"/>
        <rFont val="Calibri"/>
        <family val="2"/>
        <scheme val="minor"/>
      </rPr>
      <t>2</t>
    </r>
  </si>
  <si>
    <t>Conversion</t>
  </si>
  <si>
    <t>fecal coliform</t>
  </si>
  <si>
    <t>Total upstream boundary load</t>
  </si>
  <si>
    <t>Total nonpoint source load</t>
  </si>
  <si>
    <t>Total load from sewershed</t>
  </si>
  <si>
    <t>Margin of safety</t>
  </si>
  <si>
    <t>Total load</t>
  </si>
  <si>
    <t>% of total TMDL</t>
  </si>
  <si>
    <t>% of total existing load</t>
  </si>
  <si>
    <t>Table 1: Existing E. coli load, TMDL, and percent reductions for the C&amp;O Canal</t>
  </si>
  <si>
    <t>Existing total load</t>
  </si>
  <si>
    <t>TMDL total</t>
  </si>
  <si>
    <t>Table ii: Fecal coliform TMDL for the C&amp;O Canal (MPN/year)</t>
  </si>
  <si>
    <t>Upstream Allocation</t>
  </si>
  <si>
    <t>Table 2: E. coli TMDL for the C&amp;O Canal (MPN/year)</t>
  </si>
  <si>
    <t>Table 3: Maximum and average daily E. coli loads by source for the C&amp;O Canal</t>
  </si>
  <si>
    <r>
      <t xml:space="preserve">E. coli </t>
    </r>
    <r>
      <rPr>
        <b/>
        <sz val="11"/>
        <color theme="1"/>
        <rFont val="Calibri"/>
        <family val="2"/>
        <scheme val="minor"/>
      </rPr>
      <t>source</t>
    </r>
  </si>
  <si>
    <t>Daily Load (MPN)</t>
  </si>
  <si>
    <t>Max daily</t>
  </si>
  <si>
    <t>Avg daily</t>
  </si>
  <si>
    <t>Log2(E. coli)= 0.9377[Log2(Fecal coliform)]-0.4614</t>
  </si>
  <si>
    <t>-0.4614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</si>
</sst>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rebuchet MS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11" fontId="0" fillId="0" borderId="1" xfId="0" applyNumberFormat="1" applyBorder="1"/>
    <xf numFmtId="11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1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0" fontId="5" fillId="0" borderId="1" xfId="0" applyFont="1" applyBorder="1"/>
    <xf numFmtId="3" fontId="0" fillId="0" borderId="0" xfId="0" applyNumberFormat="1" applyBorder="1"/>
    <xf numFmtId="3" fontId="0" fillId="0" borderId="0" xfId="0" quotePrefix="1" applyNumberFormat="1" applyBorder="1"/>
    <xf numFmtId="3" fontId="1" fillId="0" borderId="0" xfId="0" applyNumberFormat="1" applyFont="1" applyBorder="1"/>
    <xf numFmtId="11" fontId="0" fillId="0" borderId="0" xfId="0" applyNumberFormat="1" applyBorder="1"/>
    <xf numFmtId="11" fontId="3" fillId="0" borderId="0" xfId="0" applyNumberFormat="1" applyFont="1" applyBorder="1" applyAlignment="1">
      <alignment horizontal="right" vertical="center" wrapText="1"/>
    </xf>
    <xf numFmtId="0" fontId="6" fillId="0" borderId="0" xfId="0" applyFont="1"/>
    <xf numFmtId="3" fontId="7" fillId="2" borderId="0" xfId="0" applyNumberFormat="1" applyFont="1" applyFill="1"/>
    <xf numFmtId="0" fontId="6" fillId="2" borderId="0" xfId="0" applyFont="1" applyFill="1"/>
    <xf numFmtId="3" fontId="6" fillId="2" borderId="0" xfId="0" applyNumberFormat="1" applyFont="1" applyFill="1"/>
    <xf numFmtId="3" fontId="6" fillId="2" borderId="0" xfId="0" quotePrefix="1" applyNumberFormat="1" applyFont="1" applyFill="1"/>
    <xf numFmtId="3" fontId="9" fillId="2" borderId="0" xfId="0" applyNumberFormat="1" applyFont="1" applyFill="1"/>
    <xf numFmtId="0" fontId="7" fillId="3" borderId="0" xfId="0" applyFont="1" applyFill="1"/>
    <xf numFmtId="3" fontId="6" fillId="3" borderId="0" xfId="0" applyNumberFormat="1" applyFont="1" applyFill="1"/>
    <xf numFmtId="11" fontId="6" fillId="3" borderId="0" xfId="0" applyNumberFormat="1" applyFont="1" applyFill="1"/>
    <xf numFmtId="0" fontId="7" fillId="3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wrapText="1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1" fontId="6" fillId="0" borderId="0" xfId="0" applyNumberFormat="1" applyFont="1" applyFill="1"/>
    <xf numFmtId="0" fontId="0" fillId="0" borderId="0" xfId="0" applyFill="1"/>
    <xf numFmtId="0" fontId="0" fillId="0" borderId="3" xfId="0" applyBorder="1"/>
    <xf numFmtId="11" fontId="6" fillId="3" borderId="4" xfId="0" applyNumberFormat="1" applyFont="1" applyFill="1" applyBorder="1"/>
    <xf numFmtId="0" fontId="0" fillId="0" borderId="5" xfId="0" applyBorder="1"/>
    <xf numFmtId="11" fontId="6" fillId="3" borderId="6" xfId="0" applyNumberFormat="1" applyFont="1" applyFill="1" applyBorder="1"/>
    <xf numFmtId="0" fontId="4" fillId="0" borderId="0" xfId="0" applyFont="1"/>
    <xf numFmtId="0" fontId="10" fillId="0" borderId="0" xfId="0" applyFont="1"/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="85" zoomScaleNormal="85" workbookViewId="0">
      <selection sqref="A1:XFD1048576"/>
    </sheetView>
  </sheetViews>
  <sheetFormatPr defaultRowHeight="14.4" x14ac:dyDescent="0.3"/>
  <cols>
    <col min="1" max="1" width="28.44140625" customWidth="1"/>
    <col min="2" max="2" width="13.6640625" customWidth="1"/>
    <col min="3" max="3" width="12.6640625" customWidth="1"/>
    <col min="4" max="4" width="13.33203125" customWidth="1"/>
    <col min="5" max="5" width="11" customWidth="1"/>
    <col min="6" max="6" width="9.88671875" customWidth="1"/>
    <col min="8" max="8" width="18.109375" bestFit="1" customWidth="1"/>
    <col min="9" max="9" width="12" customWidth="1"/>
    <col min="10" max="10" width="9.109375" customWidth="1"/>
    <col min="11" max="12" width="20.109375" bestFit="1" customWidth="1"/>
  </cols>
  <sheetData>
    <row r="1" spans="1:13" ht="15" x14ac:dyDescent="0.25">
      <c r="A1" s="40" t="s">
        <v>14</v>
      </c>
      <c r="F1" s="16"/>
      <c r="G1" s="16"/>
      <c r="H1" s="16"/>
      <c r="I1" s="17" t="s">
        <v>40</v>
      </c>
      <c r="J1" s="18"/>
      <c r="K1" s="18"/>
      <c r="L1" s="18"/>
    </row>
    <row r="2" spans="1:13" ht="45" x14ac:dyDescent="0.25">
      <c r="A2" s="6" t="s">
        <v>0</v>
      </c>
      <c r="B2" s="7" t="s">
        <v>15</v>
      </c>
      <c r="C2" s="7" t="s">
        <v>28</v>
      </c>
      <c r="D2" s="7" t="s">
        <v>16</v>
      </c>
      <c r="E2" s="7" t="s">
        <v>27</v>
      </c>
      <c r="F2" s="7" t="s">
        <v>17</v>
      </c>
      <c r="G2" s="27"/>
      <c r="H2" s="16"/>
      <c r="I2" s="18"/>
      <c r="J2" s="18"/>
      <c r="K2" s="18"/>
      <c r="L2" s="18"/>
    </row>
    <row r="3" spans="1:13" ht="15" x14ac:dyDescent="0.25">
      <c r="A3" s="1" t="s">
        <v>22</v>
      </c>
      <c r="B3" s="8">
        <v>183000000000</v>
      </c>
      <c r="C3" s="9">
        <f>B3/$B$7</f>
        <v>6.6545454545454547E-3</v>
      </c>
      <c r="D3" s="8">
        <v>91400000000</v>
      </c>
      <c r="E3" s="9">
        <f>D3/$D$7</f>
        <v>4.4947135480698307E-2</v>
      </c>
      <c r="F3" s="9">
        <f>(B3-D3)/B3</f>
        <v>0.50054644808743165</v>
      </c>
      <c r="G3" s="28"/>
      <c r="H3" s="16"/>
      <c r="I3" s="19" t="s">
        <v>11</v>
      </c>
      <c r="J3" s="19" t="s">
        <v>19</v>
      </c>
      <c r="K3" s="19" t="s">
        <v>12</v>
      </c>
      <c r="L3" s="20" t="s">
        <v>41</v>
      </c>
    </row>
    <row r="4" spans="1:13" ht="15" x14ac:dyDescent="0.25">
      <c r="A4" s="1" t="s">
        <v>23</v>
      </c>
      <c r="B4" s="8">
        <v>12000000000000</v>
      </c>
      <c r="C4" s="9">
        <f t="shared" ref="C4:C5" si="0">B4/$B$7</f>
        <v>0.43636363636363634</v>
      </c>
      <c r="D4" s="8">
        <v>1150000000000</v>
      </c>
      <c r="E4" s="9">
        <f>D4/$D$7</f>
        <v>0.56552741578559129</v>
      </c>
      <c r="F4" s="9">
        <f>(B4-D4)/B4</f>
        <v>0.90416666666666667</v>
      </c>
      <c r="G4" s="28"/>
      <c r="H4" s="16"/>
      <c r="I4" s="19"/>
      <c r="J4" s="19"/>
      <c r="K4" s="19"/>
      <c r="L4" s="20"/>
    </row>
    <row r="5" spans="1:13" ht="15" x14ac:dyDescent="0.25">
      <c r="A5" s="1" t="s">
        <v>24</v>
      </c>
      <c r="B5" s="8">
        <v>15300000000000</v>
      </c>
      <c r="C5" s="9">
        <f t="shared" si="0"/>
        <v>0.55636363636363639</v>
      </c>
      <c r="D5" s="8">
        <v>772000000000</v>
      </c>
      <c r="E5" s="9">
        <f>D5/$D$7</f>
        <v>0.37964101303171871</v>
      </c>
      <c r="F5" s="9">
        <f>(B5-D5)/B5</f>
        <v>0.94954248366013072</v>
      </c>
      <c r="G5" s="28"/>
      <c r="H5" s="16"/>
      <c r="I5" s="21">
        <v>123456789</v>
      </c>
      <c r="J5" s="19">
        <f>LOG(I5,2)</f>
        <v>26.879430932860476</v>
      </c>
      <c r="K5" s="19">
        <f>J5*0.8906</f>
        <v>23.938821188805537</v>
      </c>
      <c r="L5" s="19">
        <f>K5-0.1725</f>
        <v>23.766321188805538</v>
      </c>
    </row>
    <row r="6" spans="1:13" x14ac:dyDescent="0.3">
      <c r="A6" s="1" t="s">
        <v>25</v>
      </c>
      <c r="B6" s="4" t="s">
        <v>9</v>
      </c>
      <c r="C6" s="4" t="s">
        <v>9</v>
      </c>
      <c r="D6" s="8">
        <v>20100000000</v>
      </c>
      <c r="E6" s="9">
        <f>D6/$D$7</f>
        <v>9.8844357019916406E-3</v>
      </c>
      <c r="F6" s="4" t="s">
        <v>9</v>
      </c>
      <c r="G6" s="29"/>
      <c r="H6" s="16"/>
      <c r="I6" s="19"/>
      <c r="J6" s="19"/>
      <c r="K6" s="19"/>
      <c r="L6" s="19" t="b">
        <f>L5=O6</f>
        <v>0</v>
      </c>
    </row>
    <row r="7" spans="1:13" ht="15" x14ac:dyDescent="0.25">
      <c r="A7" s="1" t="s">
        <v>26</v>
      </c>
      <c r="B7" s="8">
        <v>27500000000000</v>
      </c>
      <c r="C7" s="9">
        <f>B7/$B$7</f>
        <v>1</v>
      </c>
      <c r="D7" s="8">
        <f>SUM(D3:D6)</f>
        <v>2033500000000</v>
      </c>
      <c r="E7" s="9">
        <f>D7/$D$7</f>
        <v>1</v>
      </c>
      <c r="F7" s="9">
        <f>(B7-D7)/B7</f>
        <v>0.92605454545454546</v>
      </c>
      <c r="G7" s="28"/>
      <c r="H7" s="16"/>
      <c r="I7" s="18"/>
      <c r="J7" s="18"/>
      <c r="K7" s="18"/>
      <c r="L7" s="18"/>
    </row>
    <row r="8" spans="1:13" ht="15" x14ac:dyDescent="0.25">
      <c r="F8" s="16"/>
      <c r="G8" s="16"/>
      <c r="H8" s="16"/>
      <c r="I8" s="18"/>
      <c r="J8" s="18"/>
      <c r="K8" s="18"/>
      <c r="L8" s="18"/>
    </row>
    <row r="9" spans="1:13" ht="15" x14ac:dyDescent="0.25">
      <c r="A9" s="39" t="s">
        <v>29</v>
      </c>
      <c r="F9" s="16"/>
      <c r="G9" s="16"/>
      <c r="H9" s="16"/>
      <c r="I9" s="25" t="s">
        <v>20</v>
      </c>
      <c r="J9" s="25"/>
      <c r="K9" s="16"/>
      <c r="L9" s="16"/>
    </row>
    <row r="10" spans="1:13" ht="45" x14ac:dyDescent="0.25">
      <c r="A10" s="10" t="s">
        <v>18</v>
      </c>
      <c r="B10" s="7" t="s">
        <v>15</v>
      </c>
      <c r="C10" s="7" t="s">
        <v>28</v>
      </c>
      <c r="D10" s="7" t="s">
        <v>16</v>
      </c>
      <c r="E10" s="7" t="s">
        <v>27</v>
      </c>
      <c r="F10" s="7" t="s">
        <v>17</v>
      </c>
      <c r="G10" s="16"/>
      <c r="H10" s="16"/>
      <c r="I10" s="22" t="s">
        <v>21</v>
      </c>
      <c r="J10" s="22" t="s">
        <v>13</v>
      </c>
      <c r="K10" s="16"/>
      <c r="L10" s="16"/>
    </row>
    <row r="11" spans="1:13" ht="15.75" thickBot="1" x14ac:dyDescent="0.3">
      <c r="A11" s="1" t="s">
        <v>5</v>
      </c>
      <c r="B11" s="8">
        <f>$B$15*C11</f>
        <v>19332384442.579987</v>
      </c>
      <c r="C11" s="9">
        <v>6.6545454545454547E-3</v>
      </c>
      <c r="D11" s="8">
        <f t="shared" ref="D11:D13" si="1">E11*$D$15</f>
        <v>11356574219.393541</v>
      </c>
      <c r="E11" s="9">
        <v>4.4947135480698307E-2</v>
      </c>
      <c r="F11" s="9">
        <f>(B11-D11)/B11</f>
        <v>0.4125621568759803</v>
      </c>
      <c r="G11" s="16"/>
      <c r="H11" s="16"/>
      <c r="I11" s="23">
        <v>123456789</v>
      </c>
      <c r="J11" s="24">
        <f>2^(0.9377*(LOG(I11,2))-0.4614)</f>
        <v>28087840.746968262</v>
      </c>
      <c r="K11" s="16"/>
      <c r="L11" s="16"/>
    </row>
    <row r="12" spans="1:13" ht="15" customHeight="1" x14ac:dyDescent="0.25">
      <c r="A12" s="1" t="s">
        <v>6</v>
      </c>
      <c r="B12" s="8">
        <f t="shared" ref="B12:B13" si="2">$B$15*C12</f>
        <v>1267697340497.0481</v>
      </c>
      <c r="C12" s="9">
        <v>0.43636363636363634</v>
      </c>
      <c r="D12" s="8">
        <f t="shared" si="1"/>
        <v>142889062935.47672</v>
      </c>
      <c r="E12" s="9">
        <v>0.56552741578559129</v>
      </c>
      <c r="F12" s="9">
        <f>(B12-D12)/B12</f>
        <v>0.88728456046184356</v>
      </c>
      <c r="G12" s="30"/>
      <c r="H12" s="35" t="s">
        <v>30</v>
      </c>
      <c r="I12" s="36">
        <v>27500000000000</v>
      </c>
      <c r="J12" s="24">
        <f t="shared" ref="J12:J13" si="3">2^(0.9377*(LOG(I12,2))-0.4614)</f>
        <v>2905139738639.0688</v>
      </c>
    </row>
    <row r="13" spans="1:13" ht="15.75" thickBot="1" x14ac:dyDescent="0.3">
      <c r="A13" s="1" t="s">
        <v>7</v>
      </c>
      <c r="B13" s="8">
        <f t="shared" si="2"/>
        <v>1616314109133.7366</v>
      </c>
      <c r="C13" s="9">
        <v>0.55636363636363639</v>
      </c>
      <c r="D13" s="8">
        <f t="shared" si="1"/>
        <v>95922049205.38089</v>
      </c>
      <c r="E13" s="9">
        <v>0.37964101303171871</v>
      </c>
      <c r="F13" s="9">
        <f>(B13-D13)/B13</f>
        <v>0.94065383166345662</v>
      </c>
      <c r="G13" s="30"/>
      <c r="H13" s="37" t="s">
        <v>31</v>
      </c>
      <c r="I13" s="38">
        <v>2033500000000</v>
      </c>
      <c r="J13" s="24">
        <f t="shared" si="3"/>
        <v>252665138677.64514</v>
      </c>
      <c r="K13" s="11"/>
      <c r="L13" s="11"/>
      <c r="M13" s="11"/>
    </row>
    <row r="14" spans="1:13" x14ac:dyDescent="0.3">
      <c r="A14" s="1" t="s">
        <v>8</v>
      </c>
      <c r="B14" s="4" t="s">
        <v>9</v>
      </c>
      <c r="C14" s="4" t="s">
        <v>9</v>
      </c>
      <c r="D14" s="8">
        <f>D15*E14</f>
        <v>2497452317.3939848</v>
      </c>
      <c r="E14" s="9">
        <v>9.8844357019916406E-3</v>
      </c>
      <c r="F14" s="4" t="s">
        <v>9</v>
      </c>
      <c r="G14" s="30"/>
      <c r="I14" s="33"/>
      <c r="J14" s="33"/>
      <c r="K14" s="11"/>
      <c r="L14" s="11"/>
      <c r="M14" s="11"/>
    </row>
    <row r="15" spans="1:13" ht="15" x14ac:dyDescent="0.25">
      <c r="A15" s="1" t="s">
        <v>10</v>
      </c>
      <c r="B15" s="8">
        <f>2^(0.9377*(LOG(B7,2))-0.4614)</f>
        <v>2905139738639.0688</v>
      </c>
      <c r="C15" s="9">
        <v>1</v>
      </c>
      <c r="D15" s="8">
        <f>2^(0.9377*(LOG(D7,2))-0.4614)</f>
        <v>252665138677.64514</v>
      </c>
      <c r="E15" s="9">
        <v>1</v>
      </c>
      <c r="F15" s="9">
        <f>(B15-D15)/B15</f>
        <v>0.91302823223367302</v>
      </c>
      <c r="G15" s="30"/>
      <c r="H15" s="3"/>
      <c r="I15" s="34"/>
      <c r="J15" s="33"/>
      <c r="K15" s="11"/>
      <c r="L15" s="12"/>
      <c r="M15" s="11"/>
    </row>
    <row r="16" spans="1:13" ht="15" x14ac:dyDescent="0.25">
      <c r="B16" s="3">
        <f>SUM(B11:B13)</f>
        <v>2903343834073.3647</v>
      </c>
      <c r="C16" s="3"/>
      <c r="D16" s="3">
        <f>SUM(D11:D14)</f>
        <v>252665138677.64514</v>
      </c>
      <c r="F16" s="26"/>
      <c r="G16" s="26"/>
      <c r="H16" s="3"/>
      <c r="I16" s="13"/>
      <c r="J16" s="11"/>
      <c r="K16" s="11"/>
      <c r="L16" s="11"/>
      <c r="M16" s="11"/>
    </row>
    <row r="17" spans="1:13" ht="15" x14ac:dyDescent="0.25">
      <c r="A17" s="40" t="s">
        <v>32</v>
      </c>
      <c r="I17" s="11"/>
      <c r="J17" s="11"/>
      <c r="K17" s="11"/>
      <c r="L17" s="11"/>
      <c r="M17" s="11"/>
    </row>
    <row r="18" spans="1:13" ht="30" x14ac:dyDescent="0.25">
      <c r="A18" s="7" t="s">
        <v>1</v>
      </c>
      <c r="B18" s="7" t="s">
        <v>33</v>
      </c>
      <c r="C18" s="7" t="s">
        <v>2</v>
      </c>
      <c r="D18" s="7" t="s">
        <v>3</v>
      </c>
      <c r="E18" s="7" t="s">
        <v>4</v>
      </c>
      <c r="I18" s="11"/>
      <c r="J18" s="11"/>
      <c r="K18" s="11"/>
      <c r="L18" s="11"/>
      <c r="M18" s="11"/>
    </row>
    <row r="19" spans="1:13" ht="15" x14ac:dyDescent="0.25">
      <c r="A19" s="8">
        <v>2033500000000</v>
      </c>
      <c r="B19" s="8">
        <v>91400000000</v>
      </c>
      <c r="C19" s="8">
        <v>1150000000000</v>
      </c>
      <c r="D19" s="8">
        <v>772000000000</v>
      </c>
      <c r="E19" s="8">
        <v>20100000000</v>
      </c>
      <c r="I19" s="11"/>
      <c r="J19" s="11"/>
      <c r="K19" s="11"/>
      <c r="L19" s="11"/>
      <c r="M19" s="11"/>
    </row>
    <row r="20" spans="1:13" ht="15" x14ac:dyDescent="0.25">
      <c r="I20" s="11"/>
      <c r="J20" s="11"/>
      <c r="K20" s="11"/>
      <c r="L20" s="11"/>
      <c r="M20" s="11"/>
    </row>
    <row r="21" spans="1:13" ht="15" x14ac:dyDescent="0.25">
      <c r="A21" s="39" t="s">
        <v>34</v>
      </c>
      <c r="I21" s="11"/>
      <c r="J21" s="11"/>
      <c r="K21" s="11"/>
      <c r="L21" s="11"/>
      <c r="M21" s="11"/>
    </row>
    <row r="22" spans="1:13" ht="30" x14ac:dyDescent="0.25">
      <c r="A22" s="7" t="s">
        <v>1</v>
      </c>
      <c r="B22" s="7" t="s">
        <v>33</v>
      </c>
      <c r="C22" s="7" t="s">
        <v>2</v>
      </c>
      <c r="D22" s="7" t="s">
        <v>3</v>
      </c>
      <c r="E22" s="7" t="s">
        <v>4</v>
      </c>
      <c r="I22" s="11"/>
      <c r="J22" s="14"/>
      <c r="K22" s="11"/>
      <c r="L22" s="11"/>
      <c r="M22" s="11"/>
    </row>
    <row r="23" spans="1:13" ht="15" x14ac:dyDescent="0.25">
      <c r="A23" s="8">
        <f>D15</f>
        <v>252665138677.64514</v>
      </c>
      <c r="B23" s="8">
        <f>D11</f>
        <v>11356574219.393541</v>
      </c>
      <c r="C23" s="8">
        <f>D12</f>
        <v>142889062935.47672</v>
      </c>
      <c r="D23" s="8">
        <f>D13</f>
        <v>95922049205.38089</v>
      </c>
      <c r="E23" s="8">
        <f>D14</f>
        <v>2497452317.3939848</v>
      </c>
      <c r="F23" s="3"/>
      <c r="I23" s="15"/>
      <c r="J23" s="14"/>
      <c r="K23" s="5"/>
      <c r="L23" s="5"/>
      <c r="M23" s="5"/>
    </row>
    <row r="24" spans="1:13" ht="15" x14ac:dyDescent="0.25">
      <c r="I24" s="15"/>
      <c r="J24" s="14"/>
      <c r="K24" s="5"/>
      <c r="L24" s="5"/>
      <c r="M24" s="5"/>
    </row>
    <row r="25" spans="1:13" ht="15" x14ac:dyDescent="0.25">
      <c r="A25" s="39" t="s">
        <v>35</v>
      </c>
      <c r="I25" s="15"/>
      <c r="J25" s="14"/>
      <c r="K25" s="5"/>
      <c r="L25" s="5"/>
      <c r="M25" s="5"/>
    </row>
    <row r="26" spans="1:13" ht="15" x14ac:dyDescent="0.25">
      <c r="A26" s="10" t="s">
        <v>36</v>
      </c>
      <c r="B26" s="42" t="s">
        <v>37</v>
      </c>
      <c r="C26" s="42"/>
      <c r="I26" s="15"/>
      <c r="J26" s="14"/>
      <c r="K26" s="5"/>
      <c r="L26" s="5"/>
      <c r="M26" s="5"/>
    </row>
    <row r="27" spans="1:13" x14ac:dyDescent="0.3">
      <c r="A27" s="41" t="s">
        <v>22</v>
      </c>
      <c r="B27" s="1" t="s">
        <v>38</v>
      </c>
      <c r="C27" s="2">
        <f>D11/365*3.11</f>
        <v>96764235.129627153</v>
      </c>
      <c r="I27" s="15"/>
      <c r="J27" s="14"/>
      <c r="K27" s="5"/>
      <c r="L27" s="5"/>
      <c r="M27" s="5"/>
    </row>
    <row r="28" spans="1:13" x14ac:dyDescent="0.3">
      <c r="A28" s="41"/>
      <c r="B28" s="1" t="s">
        <v>39</v>
      </c>
      <c r="C28" s="2">
        <f>D11/365</f>
        <v>31113901.970941208</v>
      </c>
      <c r="I28" s="15"/>
      <c r="J28" s="14"/>
      <c r="K28" s="5"/>
      <c r="L28" s="5"/>
      <c r="M28" s="5"/>
    </row>
    <row r="29" spans="1:13" x14ac:dyDescent="0.3">
      <c r="A29" s="41" t="s">
        <v>23</v>
      </c>
      <c r="B29" s="1" t="s">
        <v>38</v>
      </c>
      <c r="C29" s="2">
        <f>D12/365*3.11</f>
        <v>1217493111.5872123</v>
      </c>
      <c r="D29" s="3"/>
      <c r="I29" s="15"/>
      <c r="J29" s="14"/>
      <c r="K29" s="5"/>
      <c r="L29" s="5"/>
      <c r="M29" s="5"/>
    </row>
    <row r="30" spans="1:13" x14ac:dyDescent="0.3">
      <c r="A30" s="41"/>
      <c r="B30" s="1" t="s">
        <v>39</v>
      </c>
      <c r="C30" s="2">
        <f>D12/365</f>
        <v>391476884.7547307</v>
      </c>
      <c r="I30" s="15"/>
      <c r="J30" s="14"/>
      <c r="K30" s="5"/>
      <c r="L30" s="5"/>
      <c r="M30" s="5"/>
    </row>
    <row r="31" spans="1:13" x14ac:dyDescent="0.3">
      <c r="A31" s="41" t="s">
        <v>24</v>
      </c>
      <c r="B31" s="1" t="s">
        <v>38</v>
      </c>
      <c r="C31" s="2">
        <f>D13/365*3.11</f>
        <v>817308419.25680709</v>
      </c>
      <c r="I31" s="15"/>
      <c r="J31" s="14"/>
      <c r="K31" s="5"/>
      <c r="L31" s="5"/>
      <c r="M31" s="5"/>
    </row>
    <row r="32" spans="1:13" x14ac:dyDescent="0.3">
      <c r="A32" s="41"/>
      <c r="B32" s="1" t="s">
        <v>39</v>
      </c>
      <c r="C32" s="2">
        <f>D13/365</f>
        <v>262800134.80926272</v>
      </c>
      <c r="I32" s="15"/>
      <c r="J32" s="14"/>
      <c r="K32" s="5"/>
      <c r="L32" s="5"/>
      <c r="M32" s="5"/>
    </row>
    <row r="33" spans="1:13" x14ac:dyDescent="0.3">
      <c r="A33" s="41" t="s">
        <v>26</v>
      </c>
      <c r="B33" s="1" t="s">
        <v>38</v>
      </c>
      <c r="C33" s="2">
        <f>D15/365*3.11</f>
        <v>2152845428.1848669</v>
      </c>
      <c r="I33" s="15"/>
      <c r="J33" s="14"/>
      <c r="K33" s="5"/>
      <c r="L33" s="5"/>
      <c r="M33" s="5"/>
    </row>
    <row r="34" spans="1:13" x14ac:dyDescent="0.3">
      <c r="A34" s="41"/>
      <c r="B34" s="1" t="s">
        <v>39</v>
      </c>
      <c r="C34" s="2">
        <f>D15/365</f>
        <v>692233256.65108263</v>
      </c>
      <c r="D34" s="3"/>
      <c r="E34" s="3"/>
      <c r="I34" s="15"/>
      <c r="J34" s="14"/>
      <c r="K34" s="5"/>
      <c r="L34" s="5"/>
      <c r="M34" s="5"/>
    </row>
    <row r="35" spans="1:13" x14ac:dyDescent="0.3">
      <c r="A35" s="29"/>
      <c r="I35" s="15"/>
      <c r="J35" s="14"/>
      <c r="K35" s="5"/>
      <c r="L35" s="5"/>
      <c r="M35" s="5"/>
    </row>
    <row r="36" spans="1:13" x14ac:dyDescent="0.3">
      <c r="A36" s="5"/>
      <c r="B36" s="5"/>
      <c r="C36" s="5"/>
      <c r="D36" s="5"/>
      <c r="E36" s="5"/>
      <c r="F36" s="5"/>
      <c r="G36" s="5"/>
      <c r="H36" s="5"/>
    </row>
    <row r="37" spans="1:13" x14ac:dyDescent="0.3">
      <c r="A37" s="14"/>
      <c r="B37" s="14"/>
      <c r="C37" s="14"/>
      <c r="D37" s="14"/>
      <c r="E37" s="14"/>
      <c r="F37" s="5"/>
      <c r="G37" s="5"/>
      <c r="H37" s="5"/>
    </row>
    <row r="38" spans="1:13" x14ac:dyDescent="0.3">
      <c r="A38" s="5"/>
      <c r="B38" s="5"/>
      <c r="C38" s="5"/>
      <c r="D38" s="5"/>
      <c r="E38" s="5"/>
      <c r="F38" s="5"/>
      <c r="G38" s="5"/>
      <c r="H38" s="5"/>
    </row>
    <row r="39" spans="1:13" x14ac:dyDescent="0.3">
      <c r="A39" s="5"/>
      <c r="B39" s="5"/>
      <c r="C39" s="5"/>
      <c r="D39" s="5"/>
      <c r="E39" s="5"/>
      <c r="F39" s="5"/>
      <c r="G39" s="5"/>
      <c r="H39" s="5"/>
    </row>
    <row r="40" spans="1:13" x14ac:dyDescent="0.3">
      <c r="A40" s="5"/>
      <c r="B40" s="5"/>
      <c r="C40" s="5"/>
      <c r="D40" s="5"/>
      <c r="E40" s="5"/>
      <c r="F40" s="5"/>
      <c r="G40" s="5"/>
      <c r="H40" s="5"/>
    </row>
    <row r="41" spans="1:13" x14ac:dyDescent="0.3">
      <c r="A41" s="5"/>
      <c r="B41" s="31"/>
      <c r="C41" s="31"/>
      <c r="D41" s="31"/>
      <c r="E41" s="31"/>
      <c r="F41" s="5"/>
      <c r="G41" s="5"/>
      <c r="H41" s="5"/>
    </row>
    <row r="42" spans="1:13" x14ac:dyDescent="0.3">
      <c r="A42" s="5"/>
      <c r="B42" s="32"/>
      <c r="C42" s="31"/>
      <c r="D42" s="15"/>
      <c r="E42" s="15"/>
      <c r="F42" s="14"/>
      <c r="G42" s="14"/>
      <c r="H42" s="5"/>
    </row>
    <row r="43" spans="1:13" x14ac:dyDescent="0.3">
      <c r="A43" s="5"/>
      <c r="B43" s="32"/>
      <c r="C43" s="31"/>
      <c r="D43" s="15"/>
      <c r="E43" s="15"/>
      <c r="F43" s="5"/>
      <c r="G43" s="5"/>
      <c r="H43" s="5"/>
    </row>
    <row r="44" spans="1:13" x14ac:dyDescent="0.3">
      <c r="A44" s="5"/>
      <c r="B44" s="32"/>
      <c r="C44" s="31"/>
      <c r="D44" s="15"/>
      <c r="E44" s="15"/>
      <c r="F44" s="14"/>
      <c r="G44" s="14"/>
      <c r="H44" s="5"/>
    </row>
    <row r="45" spans="1:13" x14ac:dyDescent="0.3">
      <c r="A45" s="5"/>
      <c r="B45" s="32"/>
      <c r="C45" s="31"/>
      <c r="D45" s="15"/>
      <c r="E45" s="15"/>
      <c r="F45" s="14"/>
      <c r="G45" s="14"/>
      <c r="H45" s="5"/>
    </row>
    <row r="46" spans="1:13" x14ac:dyDescent="0.3">
      <c r="A46" s="5"/>
      <c r="B46" s="32"/>
      <c r="C46" s="31"/>
      <c r="D46" s="15"/>
      <c r="E46" s="15"/>
      <c r="F46" s="14"/>
      <c r="G46" s="14"/>
      <c r="H46" s="5"/>
    </row>
    <row r="47" spans="1:13" x14ac:dyDescent="0.3">
      <c r="A47" s="5"/>
      <c r="B47" s="32"/>
      <c r="C47" s="31"/>
      <c r="D47" s="15"/>
      <c r="E47" s="15"/>
      <c r="F47" s="14"/>
      <c r="G47" s="14"/>
      <c r="H47" s="5"/>
    </row>
    <row r="48" spans="1:13" x14ac:dyDescent="0.3">
      <c r="A48" s="5"/>
      <c r="B48" s="5"/>
      <c r="C48" s="5"/>
      <c r="D48" s="5"/>
      <c r="E48" s="5"/>
      <c r="F48" s="5"/>
      <c r="G48" s="5"/>
      <c r="H48" s="5"/>
    </row>
    <row r="49" spans="1:8" x14ac:dyDescent="0.3">
      <c r="A49" s="5"/>
      <c r="B49" s="5"/>
      <c r="C49" s="5"/>
      <c r="D49" s="5"/>
      <c r="E49" s="5"/>
      <c r="F49" s="5"/>
      <c r="G49" s="5"/>
      <c r="H49" s="5"/>
    </row>
    <row r="50" spans="1:8" x14ac:dyDescent="0.3">
      <c r="A50" s="5"/>
      <c r="B50" s="5"/>
      <c r="C50" s="5"/>
      <c r="D50" s="5"/>
      <c r="E50" s="5"/>
      <c r="F50" s="5"/>
      <c r="G50" s="5"/>
      <c r="H50" s="5"/>
    </row>
    <row r="51" spans="1:8" x14ac:dyDescent="0.3">
      <c r="A51" s="5"/>
      <c r="B51" s="31"/>
      <c r="C51" s="31"/>
      <c r="D51" s="31"/>
      <c r="E51" s="31"/>
      <c r="F51" s="5"/>
      <c r="G51" s="5"/>
      <c r="H51" s="5"/>
    </row>
    <row r="52" spans="1:8" x14ac:dyDescent="0.3">
      <c r="A52" s="5"/>
      <c r="B52" s="32"/>
      <c r="C52" s="31"/>
      <c r="D52" s="15"/>
      <c r="E52" s="15"/>
      <c r="F52" s="14"/>
      <c r="G52" s="14"/>
      <c r="H52" s="5"/>
    </row>
    <row r="53" spans="1:8" x14ac:dyDescent="0.3">
      <c r="A53" s="5"/>
      <c r="B53" s="32"/>
      <c r="C53" s="31"/>
      <c r="D53" s="15"/>
      <c r="E53" s="15"/>
      <c r="F53" s="5"/>
      <c r="G53" s="5"/>
      <c r="H53" s="5"/>
    </row>
    <row r="54" spans="1:8" x14ac:dyDescent="0.3">
      <c r="A54" s="5"/>
      <c r="B54" s="32"/>
      <c r="C54" s="31"/>
      <c r="D54" s="15"/>
      <c r="E54" s="15"/>
      <c r="F54" s="14"/>
      <c r="G54" s="14"/>
      <c r="H54" s="5"/>
    </row>
    <row r="55" spans="1:8" x14ac:dyDescent="0.3">
      <c r="A55" s="5"/>
      <c r="B55" s="32"/>
      <c r="C55" s="31"/>
      <c r="D55" s="15"/>
      <c r="E55" s="15"/>
      <c r="F55" s="14"/>
      <c r="G55" s="14"/>
      <c r="H55" s="5"/>
    </row>
    <row r="56" spans="1:8" x14ac:dyDescent="0.3">
      <c r="A56" s="5"/>
      <c r="B56" s="32"/>
      <c r="C56" s="31"/>
      <c r="D56" s="15"/>
      <c r="E56" s="15"/>
      <c r="F56" s="14"/>
      <c r="G56" s="14"/>
      <c r="H56" s="5"/>
    </row>
    <row r="57" spans="1:8" x14ac:dyDescent="0.3">
      <c r="A57" s="5"/>
      <c r="B57" s="32"/>
      <c r="C57" s="31"/>
      <c r="D57" s="15"/>
      <c r="E57" s="15"/>
      <c r="F57" s="14"/>
      <c r="G57" s="14"/>
      <c r="H57" s="5"/>
    </row>
    <row r="58" spans="1:8" x14ac:dyDescent="0.3">
      <c r="A58" s="5"/>
      <c r="B58" s="5"/>
      <c r="C58" s="5"/>
      <c r="D58" s="5"/>
      <c r="E58" s="5"/>
      <c r="F58" s="5"/>
      <c r="G58" s="5"/>
      <c r="H58" s="5"/>
    </row>
    <row r="59" spans="1:8" x14ac:dyDescent="0.3">
      <c r="A59" s="5"/>
      <c r="B59" s="5"/>
      <c r="C59" s="5"/>
      <c r="D59" s="5"/>
      <c r="E59" s="5"/>
      <c r="F59" s="5"/>
      <c r="G59" s="5"/>
      <c r="H59" s="5"/>
    </row>
    <row r="60" spans="1:8" x14ac:dyDescent="0.3">
      <c r="A60" s="5"/>
      <c r="B60" s="5"/>
      <c r="C60" s="5"/>
      <c r="D60" s="5"/>
      <c r="E60" s="5"/>
      <c r="F60" s="5"/>
      <c r="G60" s="5"/>
      <c r="H60" s="5"/>
    </row>
    <row r="61" spans="1:8" x14ac:dyDescent="0.3">
      <c r="A61" s="5"/>
      <c r="B61" s="5"/>
      <c r="C61" s="5"/>
      <c r="D61" s="5"/>
      <c r="E61" s="5"/>
      <c r="F61" s="5"/>
      <c r="G61" s="5"/>
      <c r="H61" s="5"/>
    </row>
    <row r="62" spans="1:8" x14ac:dyDescent="0.3">
      <c r="A62" s="5"/>
      <c r="B62" s="5"/>
      <c r="C62" s="5"/>
      <c r="D62" s="5"/>
      <c r="E62" s="5"/>
      <c r="F62" s="5"/>
      <c r="G62" s="5"/>
      <c r="H62" s="5"/>
    </row>
  </sheetData>
  <sheetProtection password="C560" sheet="1" objects="1" scenarios="1"/>
  <mergeCells count="5">
    <mergeCell ref="A29:A30"/>
    <mergeCell ref="A31:A32"/>
    <mergeCell ref="A33:A34"/>
    <mergeCell ref="B26:C26"/>
    <mergeCell ref="A27:A28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C&amp;O Canal</vt:lpstr>
    </vt:vector>
  </TitlesOfParts>
  <Company>Tetra Tech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Rafi, Teresa</dc:creator>
  <cp:lastModifiedBy>Rafi, Teresa</cp:lastModifiedBy>
  <dcterms:created xsi:type="dcterms:W3CDTF">2012-05-04T17:39:46Z</dcterms:created>
  <dcterms:modified xsi:type="dcterms:W3CDTF">2013-02-01T15:07:18Z</dcterms:modified>
</cp:coreProperties>
</file>