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9060" yWindow="150" windowWidth="7890" windowHeight="3750"/>
  </bookViews>
  <sheets>
    <sheet name="Site Data" sheetId="1" r:id="rId1"/>
    <sheet name="D.A. A" sheetId="2" r:id="rId2"/>
    <sheet name="D.A. B" sheetId="13" r:id="rId3"/>
    <sheet name="D.A. C" sheetId="14" r:id="rId4"/>
    <sheet name="D.A. D" sheetId="15" r:id="rId5"/>
    <sheet name="D.A. E" sheetId="16" r:id="rId6"/>
    <sheet name="Compliance" sheetId="12" r:id="rId7"/>
    <sheet name="Channel and Flood Protection" sheetId="11" r:id="rId8"/>
  </sheets>
  <definedNames>
    <definedName name="_xlnm._FilterDatabase" localSheetId="1" hidden="1">'D.A. A'!#REF!</definedName>
    <definedName name="_xlnm._FilterDatabase" localSheetId="2" hidden="1">'D.A. B'!#REF!</definedName>
    <definedName name="_xlnm._FilterDatabase" localSheetId="3" hidden="1">'D.A. C'!#REF!</definedName>
    <definedName name="_xlnm._FilterDatabase" localSheetId="4" hidden="1">'D.A. D'!#REF!</definedName>
    <definedName name="_xlnm._FilterDatabase" localSheetId="5" hidden="1">'D.A. E'!#REF!</definedName>
    <definedName name="_xlnm.Print_Area" localSheetId="1">'D.A. A'!$A$1:$V$154</definedName>
    <definedName name="_xlnm.Print_Area" localSheetId="2">'D.A. B'!$A$1:$V$130</definedName>
    <definedName name="_xlnm.Print_Area" localSheetId="3">'D.A. C'!$A$1:$V$130</definedName>
    <definedName name="_xlnm.Print_Area" localSheetId="4">'D.A. D'!$A$1:$V$130</definedName>
    <definedName name="_xlnm.Print_Area" localSheetId="5">'D.A. E'!$A$1:$V$130</definedName>
    <definedName name="solver_cvg" localSheetId="7" hidden="1">0.0001</definedName>
    <definedName name="solver_drv" localSheetId="7" hidden="1">1</definedName>
    <definedName name="solver_est" localSheetId="7" hidden="1">1</definedName>
    <definedName name="solver_itr" localSheetId="7" hidden="1">100</definedName>
    <definedName name="solver_lhs1" localSheetId="7" hidden="1">'Channel and Flood Protection'!#REF!</definedName>
    <definedName name="solver_lin" localSheetId="7" hidden="1">2</definedName>
    <definedName name="solver_neg" localSheetId="7" hidden="1">2</definedName>
    <definedName name="solver_num" localSheetId="7" hidden="1">0</definedName>
    <definedName name="solver_nwt" localSheetId="7" hidden="1">1</definedName>
    <definedName name="solver_pre" localSheetId="7" hidden="1">0.000001</definedName>
    <definedName name="solver_rel1" localSheetId="7" hidden="1">2</definedName>
    <definedName name="solver_rhs1" localSheetId="7" hidden="1">'Channel and Flood Protection'!#REF!</definedName>
    <definedName name="solver_scl" localSheetId="7" hidden="1">2</definedName>
    <definedName name="solver_sho" localSheetId="7" hidden="1">2</definedName>
    <definedName name="solver_tim" localSheetId="7" hidden="1">100</definedName>
    <definedName name="solver_tol" localSheetId="7" hidden="1">0.05</definedName>
    <definedName name="solver_typ" localSheetId="7" hidden="1">1</definedName>
    <definedName name="solver_val" localSheetId="7" hidden="1">0</definedName>
  </definedNames>
  <calcPr calcId="125725"/>
</workbook>
</file>

<file path=xl/calcChain.xml><?xml version="1.0" encoding="utf-8"?>
<calcChain xmlns="http://schemas.openxmlformats.org/spreadsheetml/2006/main">
  <c r="B20" i="2"/>
  <c r="N146"/>
  <c r="F27"/>
  <c r="X27"/>
  <c r="X33"/>
  <c r="X39"/>
  <c r="X45"/>
  <c r="X51"/>
  <c r="X57"/>
  <c r="X63"/>
  <c r="X69"/>
  <c r="X75"/>
  <c r="X81"/>
  <c r="X87"/>
  <c r="X93"/>
  <c r="X99"/>
  <c r="X105"/>
  <c r="X111"/>
  <c r="X117"/>
  <c r="X123"/>
  <c r="X129"/>
  <c r="X135"/>
  <c r="F33"/>
  <c r="Y27"/>
  <c r="Y33"/>
  <c r="Y39"/>
  <c r="Y45"/>
  <c r="Y51"/>
  <c r="Y57"/>
  <c r="Y63"/>
  <c r="Y69"/>
  <c r="Y75"/>
  <c r="Y81"/>
  <c r="Y87"/>
  <c r="Y93"/>
  <c r="Y99"/>
  <c r="Y105"/>
  <c r="Y111"/>
  <c r="Y117"/>
  <c r="Y123"/>
  <c r="Y129"/>
  <c r="Y135"/>
  <c r="F39"/>
  <c r="Z27"/>
  <c r="Z33"/>
  <c r="Z39"/>
  <c r="Z45"/>
  <c r="Z51"/>
  <c r="Z57"/>
  <c r="Z63"/>
  <c r="Z69"/>
  <c r="Z75"/>
  <c r="Z81"/>
  <c r="Z87"/>
  <c r="Z93"/>
  <c r="Z99"/>
  <c r="Z105"/>
  <c r="Z111"/>
  <c r="Z117"/>
  <c r="Z123"/>
  <c r="Z129"/>
  <c r="Z135"/>
  <c r="F45"/>
  <c r="AA27"/>
  <c r="AA33"/>
  <c r="AA39"/>
  <c r="AA45"/>
  <c r="AA51"/>
  <c r="AA57"/>
  <c r="AA63"/>
  <c r="AA69"/>
  <c r="AA75"/>
  <c r="AA81"/>
  <c r="AA87"/>
  <c r="AA93"/>
  <c r="AA99"/>
  <c r="AA105"/>
  <c r="AA111"/>
  <c r="AA117"/>
  <c r="AA123"/>
  <c r="AA129"/>
  <c r="AA135"/>
  <c r="F51"/>
  <c r="AB27"/>
  <c r="AB33"/>
  <c r="AB39"/>
  <c r="AB45"/>
  <c r="AB51"/>
  <c r="AB57"/>
  <c r="AB63"/>
  <c r="AB69"/>
  <c r="AB75"/>
  <c r="AB81"/>
  <c r="AB87"/>
  <c r="AB93"/>
  <c r="AB99"/>
  <c r="AB105"/>
  <c r="AB111"/>
  <c r="AB117"/>
  <c r="AB123"/>
  <c r="AB129"/>
  <c r="AB135"/>
  <c r="F57"/>
  <c r="AC27"/>
  <c r="AC33"/>
  <c r="AC39"/>
  <c r="AC45"/>
  <c r="AC51"/>
  <c r="AC57"/>
  <c r="AC63"/>
  <c r="AC69"/>
  <c r="AC75"/>
  <c r="AC81"/>
  <c r="AC87"/>
  <c r="AC93"/>
  <c r="AC99"/>
  <c r="AC105"/>
  <c r="AC111"/>
  <c r="AC117"/>
  <c r="AC123"/>
  <c r="AC129"/>
  <c r="AC135"/>
  <c r="F63"/>
  <c r="AD27"/>
  <c r="AD33"/>
  <c r="AD39"/>
  <c r="AD45"/>
  <c r="AD51"/>
  <c r="AD57"/>
  <c r="AD63"/>
  <c r="AD69"/>
  <c r="AD75"/>
  <c r="AD81"/>
  <c r="AD87"/>
  <c r="AD93"/>
  <c r="AD99"/>
  <c r="AD105"/>
  <c r="AD111"/>
  <c r="AD117"/>
  <c r="AD123"/>
  <c r="AD129"/>
  <c r="AD135"/>
  <c r="F69"/>
  <c r="AE27"/>
  <c r="AE33"/>
  <c r="AE39"/>
  <c r="AE45"/>
  <c r="AE51"/>
  <c r="AE57"/>
  <c r="AE63"/>
  <c r="AE69"/>
  <c r="AE75"/>
  <c r="AE81"/>
  <c r="AE87"/>
  <c r="AE93"/>
  <c r="AE99"/>
  <c r="AE105"/>
  <c r="AE111"/>
  <c r="AE117"/>
  <c r="AE123"/>
  <c r="AE129"/>
  <c r="AE135"/>
  <c r="F75"/>
  <c r="AF27"/>
  <c r="AF33"/>
  <c r="AF39"/>
  <c r="AF45"/>
  <c r="AF51"/>
  <c r="AF57"/>
  <c r="AF63"/>
  <c r="AF69"/>
  <c r="AF75"/>
  <c r="AF81"/>
  <c r="AF87"/>
  <c r="AF93"/>
  <c r="AF99"/>
  <c r="AF105"/>
  <c r="AF111"/>
  <c r="AF117"/>
  <c r="AF123"/>
  <c r="AF129"/>
  <c r="AF135"/>
  <c r="F87"/>
  <c r="AH27"/>
  <c r="AH33"/>
  <c r="AH39"/>
  <c r="AH45"/>
  <c r="AH51"/>
  <c r="AH57"/>
  <c r="AH63"/>
  <c r="AH69"/>
  <c r="AH75"/>
  <c r="AH81"/>
  <c r="AH87"/>
  <c r="AH93"/>
  <c r="AH99"/>
  <c r="AH105"/>
  <c r="AH111"/>
  <c r="AH117"/>
  <c r="AH123"/>
  <c r="AH129"/>
  <c r="AH135"/>
  <c r="F93"/>
  <c r="AI27"/>
  <c r="AI33"/>
  <c r="AI39"/>
  <c r="AI45"/>
  <c r="AI51"/>
  <c r="AI57"/>
  <c r="AI63"/>
  <c r="AI69"/>
  <c r="AI75"/>
  <c r="AI81"/>
  <c r="AI87"/>
  <c r="AI93"/>
  <c r="AI99"/>
  <c r="AI105"/>
  <c r="AI111"/>
  <c r="AI117"/>
  <c r="AI123"/>
  <c r="AI129"/>
  <c r="AI135"/>
  <c r="F111"/>
  <c r="AL27"/>
  <c r="AL33"/>
  <c r="AL39"/>
  <c r="AL45"/>
  <c r="AL51"/>
  <c r="AL57"/>
  <c r="AL63"/>
  <c r="AL69"/>
  <c r="AL75"/>
  <c r="AL81"/>
  <c r="AL87"/>
  <c r="AL93"/>
  <c r="AL99"/>
  <c r="AL105"/>
  <c r="AL111"/>
  <c r="AL117"/>
  <c r="AL123"/>
  <c r="AL129"/>
  <c r="AL135"/>
  <c r="F117"/>
  <c r="AM27"/>
  <c r="AM33"/>
  <c r="AM39"/>
  <c r="AM45"/>
  <c r="AM51"/>
  <c r="AM57"/>
  <c r="AM63"/>
  <c r="AM69"/>
  <c r="AM75"/>
  <c r="AM81"/>
  <c r="AM87"/>
  <c r="AM93"/>
  <c r="AM99"/>
  <c r="AM105"/>
  <c r="AM111"/>
  <c r="AM117"/>
  <c r="AM123"/>
  <c r="AM129"/>
  <c r="AM135"/>
  <c r="F123"/>
  <c r="AN27"/>
  <c r="AN33"/>
  <c r="AN39"/>
  <c r="AN45"/>
  <c r="AN51"/>
  <c r="AN57"/>
  <c r="AN63"/>
  <c r="AN69"/>
  <c r="AN75"/>
  <c r="AN81"/>
  <c r="AN87"/>
  <c r="AN93"/>
  <c r="AN99"/>
  <c r="AN105"/>
  <c r="AN111"/>
  <c r="AN117"/>
  <c r="AN123"/>
  <c r="AN129"/>
  <c r="AN135"/>
  <c r="F135"/>
  <c r="AP27"/>
  <c r="AP33"/>
  <c r="AP39"/>
  <c r="AP45"/>
  <c r="AP51"/>
  <c r="AP57"/>
  <c r="AP63"/>
  <c r="AP69"/>
  <c r="AP75"/>
  <c r="AP81"/>
  <c r="AP87"/>
  <c r="AP93"/>
  <c r="AP99"/>
  <c r="AP105"/>
  <c r="AP111"/>
  <c r="AP117"/>
  <c r="AP123"/>
  <c r="AP129"/>
  <c r="AP135"/>
  <c r="F27" i="13"/>
  <c r="X27"/>
  <c r="X33"/>
  <c r="X39"/>
  <c r="X45"/>
  <c r="X51"/>
  <c r="X57"/>
  <c r="X63"/>
  <c r="X69"/>
  <c r="X75"/>
  <c r="X81"/>
  <c r="X87"/>
  <c r="X93"/>
  <c r="X99"/>
  <c r="X105"/>
  <c r="X111"/>
  <c r="X117"/>
  <c r="X123"/>
  <c r="X129"/>
  <c r="X135"/>
  <c r="X153"/>
  <c r="J27" s="1"/>
  <c r="K27" s="1"/>
  <c r="F33"/>
  <c r="Y27"/>
  <c r="Y33"/>
  <c r="Y39"/>
  <c r="Y45"/>
  <c r="Y51"/>
  <c r="Y57"/>
  <c r="Y63"/>
  <c r="Y69"/>
  <c r="Y75"/>
  <c r="Y81"/>
  <c r="Y87"/>
  <c r="Y93"/>
  <c r="Y99"/>
  <c r="Y105"/>
  <c r="Y111"/>
  <c r="Y117"/>
  <c r="Y123"/>
  <c r="Y129"/>
  <c r="Y135"/>
  <c r="F39"/>
  <c r="K39" s="1"/>
  <c r="Z27"/>
  <c r="Z33"/>
  <c r="Z39"/>
  <c r="Z45"/>
  <c r="Z51"/>
  <c r="Z57"/>
  <c r="Z63"/>
  <c r="Z69"/>
  <c r="Z75"/>
  <c r="Z81"/>
  <c r="Z87"/>
  <c r="Z93"/>
  <c r="Z99"/>
  <c r="Z105"/>
  <c r="Z111"/>
  <c r="Z117"/>
  <c r="Z123"/>
  <c r="Z129"/>
  <c r="Z135"/>
  <c r="Z153"/>
  <c r="J39" s="1"/>
  <c r="F45"/>
  <c r="AA27"/>
  <c r="AA33"/>
  <c r="AA39"/>
  <c r="AA45"/>
  <c r="AA51"/>
  <c r="AA57"/>
  <c r="AA63"/>
  <c r="AA69"/>
  <c r="AA75"/>
  <c r="AA81"/>
  <c r="AA87"/>
  <c r="AA93"/>
  <c r="AA99"/>
  <c r="AA105"/>
  <c r="AA111"/>
  <c r="AA117"/>
  <c r="AA123"/>
  <c r="AA129"/>
  <c r="AA135"/>
  <c r="F51"/>
  <c r="K51" s="1"/>
  <c r="AB27"/>
  <c r="AB33"/>
  <c r="AB39"/>
  <c r="AB45"/>
  <c r="AB51"/>
  <c r="AB57"/>
  <c r="AB63"/>
  <c r="AB69"/>
  <c r="AB75"/>
  <c r="AB81"/>
  <c r="AB87"/>
  <c r="AB93"/>
  <c r="AB99"/>
  <c r="AB105"/>
  <c r="AB111"/>
  <c r="AB117"/>
  <c r="AB123"/>
  <c r="AB129"/>
  <c r="AB135"/>
  <c r="AB153"/>
  <c r="J51" s="1"/>
  <c r="F57"/>
  <c r="AC27"/>
  <c r="AC33"/>
  <c r="AC39"/>
  <c r="AC45"/>
  <c r="AC51"/>
  <c r="AC57"/>
  <c r="AC63"/>
  <c r="AC69"/>
  <c r="AC75"/>
  <c r="AC81"/>
  <c r="AC87"/>
  <c r="AC93"/>
  <c r="AC99"/>
  <c r="AC105"/>
  <c r="AC111"/>
  <c r="AC117"/>
  <c r="AC123"/>
  <c r="AC129"/>
  <c r="AC135"/>
  <c r="F63"/>
  <c r="K63" s="1"/>
  <c r="AD27"/>
  <c r="AD33"/>
  <c r="AD39"/>
  <c r="AD45"/>
  <c r="AD51"/>
  <c r="AD57"/>
  <c r="AD63"/>
  <c r="AD69"/>
  <c r="AD75"/>
  <c r="AD81"/>
  <c r="AD87"/>
  <c r="AD93"/>
  <c r="AD99"/>
  <c r="AD105"/>
  <c r="AD111"/>
  <c r="AD117"/>
  <c r="AD123"/>
  <c r="AD129"/>
  <c r="AD135"/>
  <c r="AD153"/>
  <c r="J63" s="1"/>
  <c r="F69"/>
  <c r="AE27"/>
  <c r="AE33"/>
  <c r="AE39"/>
  <c r="AE45"/>
  <c r="AE51"/>
  <c r="AE57"/>
  <c r="AE63"/>
  <c r="AE69"/>
  <c r="AE75"/>
  <c r="AE81"/>
  <c r="AE87"/>
  <c r="AE93"/>
  <c r="AE99"/>
  <c r="AE105"/>
  <c r="AE111"/>
  <c r="AE117"/>
  <c r="AE123"/>
  <c r="AE129"/>
  <c r="AE135"/>
  <c r="F75"/>
  <c r="K75" s="1"/>
  <c r="AF27"/>
  <c r="AF33"/>
  <c r="AF39"/>
  <c r="AF45"/>
  <c r="AF51"/>
  <c r="AF57"/>
  <c r="AF63"/>
  <c r="AF69"/>
  <c r="AF75"/>
  <c r="AF81"/>
  <c r="AF87"/>
  <c r="AF93"/>
  <c r="AF99"/>
  <c r="AF105"/>
  <c r="AF111"/>
  <c r="AF117"/>
  <c r="AF123"/>
  <c r="AF129"/>
  <c r="AF135"/>
  <c r="AF153"/>
  <c r="J75" s="1"/>
  <c r="F87"/>
  <c r="K87" s="1"/>
  <c r="AH27"/>
  <c r="AH33"/>
  <c r="AH39"/>
  <c r="AH45"/>
  <c r="AH51"/>
  <c r="AH57"/>
  <c r="AH63"/>
  <c r="AH69"/>
  <c r="AH75"/>
  <c r="AH81"/>
  <c r="AH87"/>
  <c r="AH93"/>
  <c r="AH99"/>
  <c r="AH105"/>
  <c r="AH111"/>
  <c r="AH117"/>
  <c r="AH123"/>
  <c r="AH129"/>
  <c r="AH135"/>
  <c r="AH153"/>
  <c r="J87" s="1"/>
  <c r="F93"/>
  <c r="AI27"/>
  <c r="AI33"/>
  <c r="AI39"/>
  <c r="AI45"/>
  <c r="AI51"/>
  <c r="AI57"/>
  <c r="AI63"/>
  <c r="AI69"/>
  <c r="AI75"/>
  <c r="AI81"/>
  <c r="AI87"/>
  <c r="AI93"/>
  <c r="AI99"/>
  <c r="AI105"/>
  <c r="AI111"/>
  <c r="AI117"/>
  <c r="AI123"/>
  <c r="AI129"/>
  <c r="AI135"/>
  <c r="F111"/>
  <c r="K111" s="1"/>
  <c r="AL27"/>
  <c r="AL33"/>
  <c r="AL39"/>
  <c r="AL45"/>
  <c r="AL51"/>
  <c r="AL57"/>
  <c r="AL63"/>
  <c r="AL69"/>
  <c r="AL75"/>
  <c r="AL81"/>
  <c r="AL87"/>
  <c r="AL93"/>
  <c r="AL99"/>
  <c r="AL105"/>
  <c r="AL111"/>
  <c r="AL117"/>
  <c r="AL123"/>
  <c r="AL129"/>
  <c r="AL135"/>
  <c r="AL153"/>
  <c r="J111" s="1"/>
  <c r="F117"/>
  <c r="AM27"/>
  <c r="AM33"/>
  <c r="AM39"/>
  <c r="AM45"/>
  <c r="AM51"/>
  <c r="AM57"/>
  <c r="AM63"/>
  <c r="AM69"/>
  <c r="AM75"/>
  <c r="AM81"/>
  <c r="AM87"/>
  <c r="AM93"/>
  <c r="AM99"/>
  <c r="AM105"/>
  <c r="AM111"/>
  <c r="AM117"/>
  <c r="AM123"/>
  <c r="AM129"/>
  <c r="AM135"/>
  <c r="F123"/>
  <c r="AN27"/>
  <c r="AN33"/>
  <c r="AN39"/>
  <c r="AN45"/>
  <c r="AN51"/>
  <c r="AN57"/>
  <c r="AN63"/>
  <c r="AN69"/>
  <c r="AN75"/>
  <c r="AN81"/>
  <c r="AN87"/>
  <c r="AN93"/>
  <c r="AN99"/>
  <c r="AN105"/>
  <c r="AN111"/>
  <c r="AN117"/>
  <c r="AN123"/>
  <c r="AN129"/>
  <c r="AN135"/>
  <c r="AN153"/>
  <c r="J123" s="1"/>
  <c r="K123" s="1"/>
  <c r="N123" s="1"/>
  <c r="F135"/>
  <c r="AP27"/>
  <c r="AP153" s="1"/>
  <c r="J135" s="1"/>
  <c r="AP33"/>
  <c r="AP39"/>
  <c r="AP45"/>
  <c r="AP51"/>
  <c r="AP57"/>
  <c r="AP63"/>
  <c r="AP69"/>
  <c r="AP75"/>
  <c r="AP81"/>
  <c r="AP87"/>
  <c r="AP93"/>
  <c r="AP99"/>
  <c r="AP105"/>
  <c r="AP111"/>
  <c r="AP117"/>
  <c r="AP123"/>
  <c r="AP129"/>
  <c r="AP135"/>
  <c r="F27" i="14"/>
  <c r="X27"/>
  <c r="X33"/>
  <c r="X39"/>
  <c r="X45"/>
  <c r="X51"/>
  <c r="X57"/>
  <c r="X63"/>
  <c r="X69"/>
  <c r="X75"/>
  <c r="X81"/>
  <c r="X87"/>
  <c r="X93"/>
  <c r="X99"/>
  <c r="X105"/>
  <c r="X111"/>
  <c r="X117"/>
  <c r="X123"/>
  <c r="X129"/>
  <c r="X135"/>
  <c r="X153"/>
  <c r="J27" s="1"/>
  <c r="K27" s="1"/>
  <c r="N27" s="1"/>
  <c r="F33"/>
  <c r="Y27"/>
  <c r="Y33"/>
  <c r="Y39"/>
  <c r="Y45"/>
  <c r="Y51"/>
  <c r="Y57"/>
  <c r="Y63"/>
  <c r="Y69"/>
  <c r="Y75"/>
  <c r="Y81"/>
  <c r="Y87"/>
  <c r="Y93"/>
  <c r="Y99"/>
  <c r="Y105"/>
  <c r="Y111"/>
  <c r="Y117"/>
  <c r="Y123"/>
  <c r="Y129"/>
  <c r="Y135"/>
  <c r="F39"/>
  <c r="Z27"/>
  <c r="Z153" s="1"/>
  <c r="J39" s="1"/>
  <c r="Z33"/>
  <c r="Z39"/>
  <c r="Z45"/>
  <c r="Z51"/>
  <c r="Z57"/>
  <c r="Z63"/>
  <c r="Z69"/>
  <c r="Z75"/>
  <c r="Z81"/>
  <c r="Z87"/>
  <c r="Z93"/>
  <c r="Z99"/>
  <c r="Z105"/>
  <c r="Z111"/>
  <c r="Z117"/>
  <c r="Z123"/>
  <c r="Z129"/>
  <c r="Z135"/>
  <c r="F45"/>
  <c r="AA27"/>
  <c r="AA33"/>
  <c r="AA39"/>
  <c r="AA45"/>
  <c r="AA51"/>
  <c r="AA57"/>
  <c r="AA63"/>
  <c r="AA69"/>
  <c r="AA75"/>
  <c r="AA81"/>
  <c r="AA87"/>
  <c r="AA93"/>
  <c r="AA99"/>
  <c r="AA105"/>
  <c r="AA111"/>
  <c r="AA117"/>
  <c r="AA123"/>
  <c r="AA129"/>
  <c r="AA135"/>
  <c r="F51"/>
  <c r="AB27"/>
  <c r="AB33"/>
  <c r="AB39"/>
  <c r="AB45"/>
  <c r="AB51"/>
  <c r="AB57"/>
  <c r="AB63"/>
  <c r="AB69"/>
  <c r="AB75"/>
  <c r="AB81"/>
  <c r="AB87"/>
  <c r="AB93"/>
  <c r="AB99"/>
  <c r="AB105"/>
  <c r="AB111"/>
  <c r="AB117"/>
  <c r="AB123"/>
  <c r="AB129"/>
  <c r="AB135"/>
  <c r="AB153"/>
  <c r="J51" s="1"/>
  <c r="F57"/>
  <c r="AC27"/>
  <c r="AC33"/>
  <c r="AC39"/>
  <c r="AC45"/>
  <c r="AC51"/>
  <c r="AC57"/>
  <c r="AC63"/>
  <c r="AC69"/>
  <c r="AC75"/>
  <c r="AC81"/>
  <c r="AC87"/>
  <c r="AC93"/>
  <c r="AC99"/>
  <c r="AC105"/>
  <c r="AC111"/>
  <c r="AC117"/>
  <c r="AC123"/>
  <c r="AC129"/>
  <c r="AC135"/>
  <c r="F63"/>
  <c r="AD27"/>
  <c r="AD153" s="1"/>
  <c r="J63" s="1"/>
  <c r="AD33"/>
  <c r="AD39"/>
  <c r="AD45"/>
  <c r="AD51"/>
  <c r="AD57"/>
  <c r="AD63"/>
  <c r="AD69"/>
  <c r="AD75"/>
  <c r="AD81"/>
  <c r="AD87"/>
  <c r="AD93"/>
  <c r="AD99"/>
  <c r="AD105"/>
  <c r="AD111"/>
  <c r="AD117"/>
  <c r="AD123"/>
  <c r="AD129"/>
  <c r="AD135"/>
  <c r="F69"/>
  <c r="AE27"/>
  <c r="AE33"/>
  <c r="AE39"/>
  <c r="AE45"/>
  <c r="AE51"/>
  <c r="AE57"/>
  <c r="AE63"/>
  <c r="AE69"/>
  <c r="AE75"/>
  <c r="AE81"/>
  <c r="AE87"/>
  <c r="AE93"/>
  <c r="AE99"/>
  <c r="AE105"/>
  <c r="AE111"/>
  <c r="AE117"/>
  <c r="AE123"/>
  <c r="AE129"/>
  <c r="AE135"/>
  <c r="F75"/>
  <c r="AF27"/>
  <c r="AF33"/>
  <c r="AF39"/>
  <c r="AF45"/>
  <c r="AF51"/>
  <c r="AF57"/>
  <c r="AF63"/>
  <c r="AF69"/>
  <c r="AF75"/>
  <c r="AF81"/>
  <c r="AF87"/>
  <c r="AF93"/>
  <c r="AF99"/>
  <c r="AF105"/>
  <c r="AF111"/>
  <c r="AF117"/>
  <c r="AF123"/>
  <c r="AF129"/>
  <c r="AF135"/>
  <c r="AF153"/>
  <c r="J75" s="1"/>
  <c r="F87"/>
  <c r="AH27"/>
  <c r="AH153" s="1"/>
  <c r="J87" s="1"/>
  <c r="AH33"/>
  <c r="AH39"/>
  <c r="AH45"/>
  <c r="AH51"/>
  <c r="AH57"/>
  <c r="AH63"/>
  <c r="AH69"/>
  <c r="AH75"/>
  <c r="AH81"/>
  <c r="AH87"/>
  <c r="AH93"/>
  <c r="AH99"/>
  <c r="AH105"/>
  <c r="AH111"/>
  <c r="AH117"/>
  <c r="AH123"/>
  <c r="AH129"/>
  <c r="AH135"/>
  <c r="F93"/>
  <c r="AI27"/>
  <c r="AI33"/>
  <c r="AI39"/>
  <c r="AI45"/>
  <c r="AI51"/>
  <c r="AI57"/>
  <c r="AI63"/>
  <c r="AI69"/>
  <c r="AI75"/>
  <c r="AI81"/>
  <c r="AI87"/>
  <c r="AI93"/>
  <c r="AI99"/>
  <c r="AI105"/>
  <c r="AI111"/>
  <c r="AI117"/>
  <c r="AI123"/>
  <c r="AI129"/>
  <c r="AI135"/>
  <c r="F111"/>
  <c r="AL27"/>
  <c r="AL33"/>
  <c r="AL39"/>
  <c r="AL45"/>
  <c r="AL51"/>
  <c r="AL57"/>
  <c r="AL63"/>
  <c r="AL69"/>
  <c r="AL75"/>
  <c r="AL81"/>
  <c r="AL87"/>
  <c r="AL93"/>
  <c r="AL99"/>
  <c r="AL105"/>
  <c r="AL111"/>
  <c r="AL117"/>
  <c r="AL123"/>
  <c r="AL129"/>
  <c r="AL135"/>
  <c r="AL153"/>
  <c r="J111" s="1"/>
  <c r="F117"/>
  <c r="AM27"/>
  <c r="AM33"/>
  <c r="AM39"/>
  <c r="AM45"/>
  <c r="AM51"/>
  <c r="AM57"/>
  <c r="AM63"/>
  <c r="AM69"/>
  <c r="AM75"/>
  <c r="AM81"/>
  <c r="AM87"/>
  <c r="AM93"/>
  <c r="AM99"/>
  <c r="AM105"/>
  <c r="AM111"/>
  <c r="AM117"/>
  <c r="AM123"/>
  <c r="AM129"/>
  <c r="AM135"/>
  <c r="F123"/>
  <c r="AN27"/>
  <c r="AN153" s="1"/>
  <c r="J123" s="1"/>
  <c r="AN33"/>
  <c r="AN39"/>
  <c r="AN45"/>
  <c r="AN51"/>
  <c r="AN57"/>
  <c r="AN63"/>
  <c r="AN69"/>
  <c r="AN75"/>
  <c r="AN81"/>
  <c r="AN87"/>
  <c r="AN93"/>
  <c r="AN99"/>
  <c r="AN105"/>
  <c r="AN111"/>
  <c r="AN117"/>
  <c r="AN123"/>
  <c r="AN129"/>
  <c r="AN135"/>
  <c r="F135"/>
  <c r="AP27"/>
  <c r="AP33"/>
  <c r="AP39"/>
  <c r="AP45"/>
  <c r="AP51"/>
  <c r="AP57"/>
  <c r="AP63"/>
  <c r="AP69"/>
  <c r="AP75"/>
  <c r="AP81"/>
  <c r="AP87"/>
  <c r="AP93"/>
  <c r="AP99"/>
  <c r="AP105"/>
  <c r="AP111"/>
  <c r="AP117"/>
  <c r="AP123"/>
  <c r="AP129"/>
  <c r="AP135"/>
  <c r="AP153"/>
  <c r="J135" s="1"/>
  <c r="F27" i="15"/>
  <c r="X27"/>
  <c r="X153" s="1"/>
  <c r="J27" s="1"/>
  <c r="K27" s="1"/>
  <c r="X33"/>
  <c r="X39"/>
  <c r="X45"/>
  <c r="X51"/>
  <c r="X57"/>
  <c r="X63"/>
  <c r="X69"/>
  <c r="X75"/>
  <c r="X81"/>
  <c r="X87"/>
  <c r="X93"/>
  <c r="X99"/>
  <c r="X105"/>
  <c r="X111"/>
  <c r="X117"/>
  <c r="X123"/>
  <c r="X129"/>
  <c r="X135"/>
  <c r="F33"/>
  <c r="Y27"/>
  <c r="Y33"/>
  <c r="Y39"/>
  <c r="Y45"/>
  <c r="Y51"/>
  <c r="Y57"/>
  <c r="Y63"/>
  <c r="Y69"/>
  <c r="Y75"/>
  <c r="Y81"/>
  <c r="Y87"/>
  <c r="Y93"/>
  <c r="Y99"/>
  <c r="Y105"/>
  <c r="Y111"/>
  <c r="Y117"/>
  <c r="Y123"/>
  <c r="Y129"/>
  <c r="Y135"/>
  <c r="F39"/>
  <c r="Z27"/>
  <c r="Z153" s="1"/>
  <c r="J39" s="1"/>
  <c r="K39" s="1"/>
  <c r="Z33"/>
  <c r="Z39"/>
  <c r="Z45"/>
  <c r="Z51"/>
  <c r="Z57"/>
  <c r="Z63"/>
  <c r="Z69"/>
  <c r="Z75"/>
  <c r="Z81"/>
  <c r="Z87"/>
  <c r="Z93"/>
  <c r="Z99"/>
  <c r="Z105"/>
  <c r="Z111"/>
  <c r="Z117"/>
  <c r="Z123"/>
  <c r="Z129"/>
  <c r="Z135"/>
  <c r="F45"/>
  <c r="AA27"/>
  <c r="AA33"/>
  <c r="AA39"/>
  <c r="AA45"/>
  <c r="AA51"/>
  <c r="AA57"/>
  <c r="AA63"/>
  <c r="AA69"/>
  <c r="AA75"/>
  <c r="AA81"/>
  <c r="AA87"/>
  <c r="AA93"/>
  <c r="AA99"/>
  <c r="AA105"/>
  <c r="AA111"/>
  <c r="AA117"/>
  <c r="AA123"/>
  <c r="AA129"/>
  <c r="AA135"/>
  <c r="F51"/>
  <c r="AB27"/>
  <c r="AB153" s="1"/>
  <c r="J51" s="1"/>
  <c r="K51" s="1"/>
  <c r="AB33"/>
  <c r="AB39"/>
  <c r="AB45"/>
  <c r="AB51"/>
  <c r="AB57"/>
  <c r="AB63"/>
  <c r="AB69"/>
  <c r="AB75"/>
  <c r="AB81"/>
  <c r="AB87"/>
  <c r="AB93"/>
  <c r="AB99"/>
  <c r="AB105"/>
  <c r="AB111"/>
  <c r="AB117"/>
  <c r="AB123"/>
  <c r="AB129"/>
  <c r="AB135"/>
  <c r="F57"/>
  <c r="AC27"/>
  <c r="AC33"/>
  <c r="AC39"/>
  <c r="AC45"/>
  <c r="AC51"/>
  <c r="AC57"/>
  <c r="AC63"/>
  <c r="AC69"/>
  <c r="AC75"/>
  <c r="AC81"/>
  <c r="AC87"/>
  <c r="AC93"/>
  <c r="AC99"/>
  <c r="AC105"/>
  <c r="AC111"/>
  <c r="AC117"/>
  <c r="AC123"/>
  <c r="AC129"/>
  <c r="AC135"/>
  <c r="F63"/>
  <c r="AD27"/>
  <c r="AD153" s="1"/>
  <c r="J63" s="1"/>
  <c r="K63" s="1"/>
  <c r="AD33"/>
  <c r="AD39"/>
  <c r="AD45"/>
  <c r="AD51"/>
  <c r="AD57"/>
  <c r="AD63"/>
  <c r="AD69"/>
  <c r="AD75"/>
  <c r="AD81"/>
  <c r="AD87"/>
  <c r="AD93"/>
  <c r="AD99"/>
  <c r="AD105"/>
  <c r="AD111"/>
  <c r="AD117"/>
  <c r="AD123"/>
  <c r="AD129"/>
  <c r="AD135"/>
  <c r="F69"/>
  <c r="AE27"/>
  <c r="AE33"/>
  <c r="AE39"/>
  <c r="AE45"/>
  <c r="AE51"/>
  <c r="AE57"/>
  <c r="AE63"/>
  <c r="AE69"/>
  <c r="AE75"/>
  <c r="AE81"/>
  <c r="AE87"/>
  <c r="AE93"/>
  <c r="AE99"/>
  <c r="AE105"/>
  <c r="AE111"/>
  <c r="AE117"/>
  <c r="AE123"/>
  <c r="AE129"/>
  <c r="AE135"/>
  <c r="F75"/>
  <c r="AF27"/>
  <c r="AF153" s="1"/>
  <c r="J75" s="1"/>
  <c r="K75" s="1"/>
  <c r="AF33"/>
  <c r="AF39"/>
  <c r="AF45"/>
  <c r="AF51"/>
  <c r="AF57"/>
  <c r="AF63"/>
  <c r="AF69"/>
  <c r="AF75"/>
  <c r="AF81"/>
  <c r="AF87"/>
  <c r="AF93"/>
  <c r="AF99"/>
  <c r="AF105"/>
  <c r="AF111"/>
  <c r="AF117"/>
  <c r="AF123"/>
  <c r="AF129"/>
  <c r="AF135"/>
  <c r="F87"/>
  <c r="AH27"/>
  <c r="AH153" s="1"/>
  <c r="J87" s="1"/>
  <c r="K87" s="1"/>
  <c r="AH33"/>
  <c r="AH39"/>
  <c r="AH45"/>
  <c r="AH51"/>
  <c r="AH57"/>
  <c r="AH63"/>
  <c r="AH69"/>
  <c r="AH75"/>
  <c r="AH81"/>
  <c r="AH87"/>
  <c r="AH93"/>
  <c r="AH99"/>
  <c r="AH105"/>
  <c r="AH111"/>
  <c r="AH117"/>
  <c r="AH123"/>
  <c r="AH129"/>
  <c r="AH135"/>
  <c r="F93"/>
  <c r="AI27"/>
  <c r="AI33"/>
  <c r="AI39"/>
  <c r="AI45"/>
  <c r="AI51"/>
  <c r="AI57"/>
  <c r="AI63"/>
  <c r="AI69"/>
  <c r="AI75"/>
  <c r="AI81"/>
  <c r="AI87"/>
  <c r="AI93"/>
  <c r="AI99"/>
  <c r="AI105"/>
  <c r="AI111"/>
  <c r="AI117"/>
  <c r="AI123"/>
  <c r="AI129"/>
  <c r="AI135"/>
  <c r="F111"/>
  <c r="AL27"/>
  <c r="AL153" s="1"/>
  <c r="J111" s="1"/>
  <c r="K111" s="1"/>
  <c r="AL33"/>
  <c r="AL39"/>
  <c r="AL45"/>
  <c r="AL51"/>
  <c r="AL57"/>
  <c r="AL63"/>
  <c r="AL69"/>
  <c r="AL75"/>
  <c r="AL81"/>
  <c r="AL87"/>
  <c r="AL93"/>
  <c r="AL99"/>
  <c r="AL105"/>
  <c r="AL111"/>
  <c r="AL117"/>
  <c r="AL123"/>
  <c r="AL129"/>
  <c r="AL135"/>
  <c r="F117"/>
  <c r="AM27"/>
  <c r="AM33"/>
  <c r="AM39"/>
  <c r="AM45"/>
  <c r="AM51"/>
  <c r="AM57"/>
  <c r="AM63"/>
  <c r="AM69"/>
  <c r="AM75"/>
  <c r="AM81"/>
  <c r="AM87"/>
  <c r="AM93"/>
  <c r="AM99"/>
  <c r="AM105"/>
  <c r="AM111"/>
  <c r="AM117"/>
  <c r="AM123"/>
  <c r="AM129"/>
  <c r="AM135"/>
  <c r="F123"/>
  <c r="AN27"/>
  <c r="AN153" s="1"/>
  <c r="J123" s="1"/>
  <c r="K123" s="1"/>
  <c r="AN33"/>
  <c r="AN39"/>
  <c r="AN45"/>
  <c r="AN51"/>
  <c r="AN57"/>
  <c r="AN63"/>
  <c r="AN69"/>
  <c r="AN75"/>
  <c r="AN81"/>
  <c r="AN87"/>
  <c r="AN93"/>
  <c r="AN99"/>
  <c r="AN105"/>
  <c r="AN111"/>
  <c r="AN117"/>
  <c r="AN123"/>
  <c r="AN129"/>
  <c r="AN135"/>
  <c r="F135"/>
  <c r="AP27"/>
  <c r="AP153" s="1"/>
  <c r="J135" s="1"/>
  <c r="K135" s="1"/>
  <c r="AP33"/>
  <c r="AP39"/>
  <c r="AP45"/>
  <c r="AP51"/>
  <c r="AP57"/>
  <c r="AP63"/>
  <c r="AP69"/>
  <c r="AP75"/>
  <c r="AP81"/>
  <c r="AP87"/>
  <c r="AP93"/>
  <c r="AP99"/>
  <c r="AP105"/>
  <c r="AP111"/>
  <c r="AP117"/>
  <c r="AP123"/>
  <c r="AP129"/>
  <c r="AP135"/>
  <c r="F27" i="16"/>
  <c r="X27"/>
  <c r="X33"/>
  <c r="X39"/>
  <c r="X45"/>
  <c r="X51"/>
  <c r="X57"/>
  <c r="X63"/>
  <c r="X69"/>
  <c r="X75"/>
  <c r="X81"/>
  <c r="X87"/>
  <c r="X93"/>
  <c r="X99"/>
  <c r="X105"/>
  <c r="X111"/>
  <c r="X117"/>
  <c r="X123"/>
  <c r="X129"/>
  <c r="X135"/>
  <c r="X153"/>
  <c r="J27" s="1"/>
  <c r="K27" s="1"/>
  <c r="N27" s="1"/>
  <c r="F33"/>
  <c r="Y27"/>
  <c r="Y33"/>
  <c r="Y39"/>
  <c r="Y45"/>
  <c r="Y51"/>
  <c r="Y57"/>
  <c r="Y63"/>
  <c r="Y69"/>
  <c r="Y75"/>
  <c r="Y81"/>
  <c r="Y87"/>
  <c r="Y93"/>
  <c r="Y99"/>
  <c r="Y105"/>
  <c r="Y111"/>
  <c r="Y117"/>
  <c r="Y123"/>
  <c r="Y129"/>
  <c r="Y135"/>
  <c r="F39"/>
  <c r="Z27"/>
  <c r="Z153" s="1"/>
  <c r="J39" s="1"/>
  <c r="Z33"/>
  <c r="Z39"/>
  <c r="Z45"/>
  <c r="Z51"/>
  <c r="Z57"/>
  <c r="Z63"/>
  <c r="Z69"/>
  <c r="Z75"/>
  <c r="Z81"/>
  <c r="Z87"/>
  <c r="Z93"/>
  <c r="Z99"/>
  <c r="Z105"/>
  <c r="Z111"/>
  <c r="Z117"/>
  <c r="Z123"/>
  <c r="Z129"/>
  <c r="Z135"/>
  <c r="F45"/>
  <c r="AA27"/>
  <c r="AA33"/>
  <c r="AA39"/>
  <c r="AA45"/>
  <c r="AA51"/>
  <c r="AA57"/>
  <c r="AA63"/>
  <c r="AA69"/>
  <c r="AA75"/>
  <c r="AA81"/>
  <c r="AA87"/>
  <c r="AA93"/>
  <c r="AA99"/>
  <c r="AA105"/>
  <c r="AA111"/>
  <c r="AA117"/>
  <c r="AA123"/>
  <c r="AA129"/>
  <c r="AA135"/>
  <c r="F51"/>
  <c r="AB27"/>
  <c r="AB33"/>
  <c r="AB39"/>
  <c r="AB45"/>
  <c r="AB51"/>
  <c r="AB57"/>
  <c r="AB63"/>
  <c r="AB69"/>
  <c r="AB75"/>
  <c r="AB81"/>
  <c r="AB87"/>
  <c r="AB93"/>
  <c r="AB99"/>
  <c r="AB105"/>
  <c r="AB111"/>
  <c r="AB117"/>
  <c r="AB123"/>
  <c r="AB129"/>
  <c r="AB135"/>
  <c r="AB153"/>
  <c r="J51" s="1"/>
  <c r="F57"/>
  <c r="AC27"/>
  <c r="AC33"/>
  <c r="AC39"/>
  <c r="AC45"/>
  <c r="AC51"/>
  <c r="AC57"/>
  <c r="AC63"/>
  <c r="AC69"/>
  <c r="AC75"/>
  <c r="AC81"/>
  <c r="AC87"/>
  <c r="AC93"/>
  <c r="AC99"/>
  <c r="AC105"/>
  <c r="AC111"/>
  <c r="AC117"/>
  <c r="AC123"/>
  <c r="AC129"/>
  <c r="AC135"/>
  <c r="F63"/>
  <c r="AD27"/>
  <c r="AD153" s="1"/>
  <c r="J63" s="1"/>
  <c r="AD33"/>
  <c r="AD39"/>
  <c r="AD45"/>
  <c r="AD51"/>
  <c r="AD57"/>
  <c r="AD63"/>
  <c r="AD69"/>
  <c r="AD75"/>
  <c r="AD81"/>
  <c r="AD87"/>
  <c r="AD93"/>
  <c r="AD99"/>
  <c r="AD105"/>
  <c r="AD111"/>
  <c r="AD117"/>
  <c r="AD123"/>
  <c r="AD129"/>
  <c r="AD135"/>
  <c r="F69"/>
  <c r="AE27"/>
  <c r="AE33"/>
  <c r="AE39"/>
  <c r="AE45"/>
  <c r="AE51"/>
  <c r="AE57"/>
  <c r="AE63"/>
  <c r="AE69"/>
  <c r="AE75"/>
  <c r="AE81"/>
  <c r="AE87"/>
  <c r="AE93"/>
  <c r="AE99"/>
  <c r="AE105"/>
  <c r="AE111"/>
  <c r="AE117"/>
  <c r="AE123"/>
  <c r="AE129"/>
  <c r="AE135"/>
  <c r="F75"/>
  <c r="AF27"/>
  <c r="AF33"/>
  <c r="AF39"/>
  <c r="AF45"/>
  <c r="AF51"/>
  <c r="AF57"/>
  <c r="AF63"/>
  <c r="AF69"/>
  <c r="AF75"/>
  <c r="AF81"/>
  <c r="AF87"/>
  <c r="AF93"/>
  <c r="AF99"/>
  <c r="AF105"/>
  <c r="AF111"/>
  <c r="AF117"/>
  <c r="AF123"/>
  <c r="AF129"/>
  <c r="AF135"/>
  <c r="AF153"/>
  <c r="J75" s="1"/>
  <c r="F87"/>
  <c r="AH27"/>
  <c r="AH153" s="1"/>
  <c r="J87" s="1"/>
  <c r="AH33"/>
  <c r="AH39"/>
  <c r="AH45"/>
  <c r="AH51"/>
  <c r="AH57"/>
  <c r="AH63"/>
  <c r="AH69"/>
  <c r="AH75"/>
  <c r="AH81"/>
  <c r="AH87"/>
  <c r="AH93"/>
  <c r="AH99"/>
  <c r="AH105"/>
  <c r="AH111"/>
  <c r="AH117"/>
  <c r="AH123"/>
  <c r="AH129"/>
  <c r="AH135"/>
  <c r="F93"/>
  <c r="AI27"/>
  <c r="AI33"/>
  <c r="AI39"/>
  <c r="AI45"/>
  <c r="AI51"/>
  <c r="AI57"/>
  <c r="AI63"/>
  <c r="AI69"/>
  <c r="AI75"/>
  <c r="AI81"/>
  <c r="AI87"/>
  <c r="AI93"/>
  <c r="AI99"/>
  <c r="AI105"/>
  <c r="AI111"/>
  <c r="AI117"/>
  <c r="AI123"/>
  <c r="AI129"/>
  <c r="AI135"/>
  <c r="F111"/>
  <c r="AL27"/>
  <c r="AL33"/>
  <c r="AL39"/>
  <c r="AL45"/>
  <c r="AL51"/>
  <c r="AL57"/>
  <c r="AL63"/>
  <c r="AL69"/>
  <c r="AL75"/>
  <c r="AL81"/>
  <c r="AL87"/>
  <c r="AL93"/>
  <c r="AL99"/>
  <c r="AL105"/>
  <c r="AL111"/>
  <c r="AL117"/>
  <c r="AL123"/>
  <c r="AL129"/>
  <c r="AL135"/>
  <c r="AL153"/>
  <c r="J111" s="1"/>
  <c r="F117"/>
  <c r="AM27"/>
  <c r="AM33"/>
  <c r="AM39"/>
  <c r="AM45"/>
  <c r="AM51"/>
  <c r="AM57"/>
  <c r="AM63"/>
  <c r="AM69"/>
  <c r="AM75"/>
  <c r="AM81"/>
  <c r="AM87"/>
  <c r="AM93"/>
  <c r="AM99"/>
  <c r="AM105"/>
  <c r="AM111"/>
  <c r="AM117"/>
  <c r="AM123"/>
  <c r="AM129"/>
  <c r="AM135"/>
  <c r="F123"/>
  <c r="AN27"/>
  <c r="AN153" s="1"/>
  <c r="J123" s="1"/>
  <c r="AN33"/>
  <c r="AN39"/>
  <c r="AN45"/>
  <c r="AN51"/>
  <c r="AN57"/>
  <c r="AN63"/>
  <c r="AN69"/>
  <c r="AN75"/>
  <c r="AN81"/>
  <c r="AN87"/>
  <c r="AN93"/>
  <c r="AN99"/>
  <c r="AN105"/>
  <c r="AN111"/>
  <c r="AN117"/>
  <c r="AN123"/>
  <c r="AN129"/>
  <c r="AN135"/>
  <c r="F135"/>
  <c r="AP27"/>
  <c r="AP33"/>
  <c r="AP39"/>
  <c r="AP45"/>
  <c r="AP51"/>
  <c r="AP57"/>
  <c r="AP63"/>
  <c r="AP69"/>
  <c r="AP75"/>
  <c r="AP81"/>
  <c r="AP87"/>
  <c r="AP93"/>
  <c r="AP99"/>
  <c r="AP105"/>
  <c r="AP111"/>
  <c r="AP117"/>
  <c r="AP123"/>
  <c r="AP129"/>
  <c r="AP135"/>
  <c r="AP153"/>
  <c r="J135" s="1"/>
  <c r="B30" i="1"/>
  <c r="BK141" i="16"/>
  <c r="BJ141"/>
  <c r="BI141"/>
  <c r="BH141"/>
  <c r="BG141"/>
  <c r="BF141"/>
  <c r="BE141"/>
  <c r="BD141"/>
  <c r="BC141"/>
  <c r="BB141"/>
  <c r="BA141"/>
  <c r="AZ141"/>
  <c r="AY141"/>
  <c r="AX141"/>
  <c r="AW141"/>
  <c r="AV141"/>
  <c r="AU141"/>
  <c r="AT141"/>
  <c r="AS141"/>
  <c r="AP141"/>
  <c r="AO141"/>
  <c r="AN141"/>
  <c r="AM141"/>
  <c r="AM153" s="1"/>
  <c r="J117" s="1"/>
  <c r="AL141"/>
  <c r="AK141"/>
  <c r="AJ141"/>
  <c r="AI141"/>
  <c r="AI153" s="1"/>
  <c r="J93" s="1"/>
  <c r="AH141"/>
  <c r="AG141"/>
  <c r="AF141"/>
  <c r="AE141"/>
  <c r="AE153" s="1"/>
  <c r="J69" s="1"/>
  <c r="AD141"/>
  <c r="AC141"/>
  <c r="AC153" s="1"/>
  <c r="J57" s="1"/>
  <c r="AB141"/>
  <c r="AA141"/>
  <c r="AA153" s="1"/>
  <c r="J45" s="1"/>
  <c r="Z141"/>
  <c r="Y141"/>
  <c r="Y153" s="1"/>
  <c r="J33" s="1"/>
  <c r="X141"/>
  <c r="N141"/>
  <c r="A141"/>
  <c r="BK141" i="15"/>
  <c r="BJ141"/>
  <c r="BI141"/>
  <c r="BH141"/>
  <c r="BG141"/>
  <c r="BF141"/>
  <c r="BE141"/>
  <c r="BD141"/>
  <c r="BC141"/>
  <c r="BB141"/>
  <c r="BA141"/>
  <c r="AZ141"/>
  <c r="AY141"/>
  <c r="AX141"/>
  <c r="AW141"/>
  <c r="AV141"/>
  <c r="AU141"/>
  <c r="AT141"/>
  <c r="AS141"/>
  <c r="AP141"/>
  <c r="AO141"/>
  <c r="AN141"/>
  <c r="AM141"/>
  <c r="AM153" s="1"/>
  <c r="J117" s="1"/>
  <c r="K117" s="1"/>
  <c r="N117" s="1"/>
  <c r="AL141"/>
  <c r="AK141"/>
  <c r="AJ141"/>
  <c r="AI141"/>
  <c r="AI153" s="1"/>
  <c r="J93" s="1"/>
  <c r="K93" s="1"/>
  <c r="AH141"/>
  <c r="AG141"/>
  <c r="AF141"/>
  <c r="AE141"/>
  <c r="AE153" s="1"/>
  <c r="J69" s="1"/>
  <c r="K69" s="1"/>
  <c r="N69" s="1"/>
  <c r="AD141"/>
  <c r="AC141"/>
  <c r="AC153" s="1"/>
  <c r="J57" s="1"/>
  <c r="K57" s="1"/>
  <c r="N57" s="1"/>
  <c r="AB141"/>
  <c r="AA141"/>
  <c r="AA153" s="1"/>
  <c r="J45" s="1"/>
  <c r="K45" s="1"/>
  <c r="N45" s="1"/>
  <c r="Z141"/>
  <c r="Y141"/>
  <c r="Y153" s="1"/>
  <c r="J33" s="1"/>
  <c r="K33" s="1"/>
  <c r="N33" s="1"/>
  <c r="X141"/>
  <c r="N141"/>
  <c r="A141"/>
  <c r="BK141" i="14"/>
  <c r="BJ141"/>
  <c r="BI141"/>
  <c r="BH141"/>
  <c r="BG141"/>
  <c r="BF141"/>
  <c r="BE141"/>
  <c r="BD141"/>
  <c r="BC141"/>
  <c r="BB141"/>
  <c r="BA141"/>
  <c r="AZ141"/>
  <c r="AY141"/>
  <c r="AX141"/>
  <c r="AW141"/>
  <c r="AV141"/>
  <c r="AU141"/>
  <c r="AT141"/>
  <c r="AS141"/>
  <c r="AP141"/>
  <c r="AO141"/>
  <c r="AN141"/>
  <c r="AM141"/>
  <c r="AM153" s="1"/>
  <c r="J117" s="1"/>
  <c r="AL141"/>
  <c r="AK141"/>
  <c r="AJ141"/>
  <c r="AI141"/>
  <c r="AI153" s="1"/>
  <c r="J93" s="1"/>
  <c r="AH141"/>
  <c r="AG141"/>
  <c r="AF141"/>
  <c r="AE141"/>
  <c r="AE153" s="1"/>
  <c r="J69" s="1"/>
  <c r="AD141"/>
  <c r="AC141"/>
  <c r="AC153" s="1"/>
  <c r="J57" s="1"/>
  <c r="AB141"/>
  <c r="AA141"/>
  <c r="AA153" s="1"/>
  <c r="J45" s="1"/>
  <c r="Z141"/>
  <c r="Y141"/>
  <c r="Y153" s="1"/>
  <c r="J33" s="1"/>
  <c r="X141"/>
  <c r="N141"/>
  <c r="A141"/>
  <c r="BK141" i="13"/>
  <c r="BJ141"/>
  <c r="BI141"/>
  <c r="BH141"/>
  <c r="BG141"/>
  <c r="BF141"/>
  <c r="BE141"/>
  <c r="BD141"/>
  <c r="BC141"/>
  <c r="BB141"/>
  <c r="BA141"/>
  <c r="AZ141"/>
  <c r="AY141"/>
  <c r="AX141"/>
  <c r="AW141"/>
  <c r="AV141"/>
  <c r="AU141"/>
  <c r="AT141"/>
  <c r="AS141"/>
  <c r="AP141"/>
  <c r="AO141"/>
  <c r="AN141"/>
  <c r="AM141"/>
  <c r="AM153" s="1"/>
  <c r="J117" s="1"/>
  <c r="K117" s="1"/>
  <c r="AL141"/>
  <c r="AK141"/>
  <c r="AJ141"/>
  <c r="AI141"/>
  <c r="AI153" s="1"/>
  <c r="J93" s="1"/>
  <c r="K93" s="1"/>
  <c r="N93" s="1"/>
  <c r="AH141"/>
  <c r="AG141"/>
  <c r="AF141"/>
  <c r="AE141"/>
  <c r="AE153" s="1"/>
  <c r="J69" s="1"/>
  <c r="K69" s="1"/>
  <c r="N69" s="1"/>
  <c r="AD141"/>
  <c r="AC141"/>
  <c r="AC153" s="1"/>
  <c r="J57" s="1"/>
  <c r="K57" s="1"/>
  <c r="N57" s="1"/>
  <c r="AB141"/>
  <c r="AA141"/>
  <c r="AA153" s="1"/>
  <c r="J45" s="1"/>
  <c r="K45" s="1"/>
  <c r="N45" s="1"/>
  <c r="Z141"/>
  <c r="Y141"/>
  <c r="Y153" s="1"/>
  <c r="J33" s="1"/>
  <c r="K33" s="1"/>
  <c r="N33" s="1"/>
  <c r="X141"/>
  <c r="N141"/>
  <c r="A141"/>
  <c r="F81" i="2"/>
  <c r="AG27"/>
  <c r="AG33"/>
  <c r="AG39"/>
  <c r="AG45"/>
  <c r="AG51"/>
  <c r="AG57"/>
  <c r="AG63"/>
  <c r="AG69"/>
  <c r="AG75"/>
  <c r="AG81"/>
  <c r="AG87"/>
  <c r="AG93"/>
  <c r="AG99"/>
  <c r="AG105"/>
  <c r="AG111"/>
  <c r="AG117"/>
  <c r="AG123"/>
  <c r="AG129"/>
  <c r="AG135"/>
  <c r="F99"/>
  <c r="AJ27"/>
  <c r="AJ33"/>
  <c r="AJ39"/>
  <c r="AJ45"/>
  <c r="AJ51"/>
  <c r="AJ57"/>
  <c r="AJ63"/>
  <c r="AJ69"/>
  <c r="AJ75"/>
  <c r="AJ81"/>
  <c r="AJ87"/>
  <c r="AJ93"/>
  <c r="AJ99"/>
  <c r="AJ105"/>
  <c r="AJ111"/>
  <c r="AJ117"/>
  <c r="AJ123"/>
  <c r="AJ129"/>
  <c r="AJ135"/>
  <c r="F105"/>
  <c r="AK27"/>
  <c r="AK33"/>
  <c r="AK39"/>
  <c r="AK45"/>
  <c r="AK51"/>
  <c r="AK57"/>
  <c r="AK63"/>
  <c r="AK69"/>
  <c r="AK75"/>
  <c r="AK81"/>
  <c r="AK87"/>
  <c r="AK93"/>
  <c r="AK99"/>
  <c r="AK105"/>
  <c r="AK111"/>
  <c r="AK117"/>
  <c r="AK123"/>
  <c r="AK129"/>
  <c r="AK135"/>
  <c r="F129"/>
  <c r="AO27"/>
  <c r="AO33"/>
  <c r="AO39"/>
  <c r="AO45"/>
  <c r="AO51"/>
  <c r="AO57"/>
  <c r="AO63"/>
  <c r="AO69"/>
  <c r="AO75"/>
  <c r="AO81"/>
  <c r="AO87"/>
  <c r="AO93"/>
  <c r="AO99"/>
  <c r="AO105"/>
  <c r="AO111"/>
  <c r="AO117"/>
  <c r="AO123"/>
  <c r="AO129"/>
  <c r="AO135"/>
  <c r="BK146" i="16"/>
  <c r="BJ146"/>
  <c r="BI146"/>
  <c r="BH146"/>
  <c r="BG146"/>
  <c r="BF146"/>
  <c r="BE146"/>
  <c r="BD146"/>
  <c r="BC146"/>
  <c r="BB146"/>
  <c r="BA146"/>
  <c r="AZ146"/>
  <c r="AY146"/>
  <c r="AX146"/>
  <c r="AW146"/>
  <c r="AV146"/>
  <c r="AU146"/>
  <c r="AT146"/>
  <c r="AS146"/>
  <c r="AP146"/>
  <c r="AO146"/>
  <c r="AN146"/>
  <c r="AM146"/>
  <c r="AL146"/>
  <c r="AK146"/>
  <c r="AJ146"/>
  <c r="AI146"/>
  <c r="AH146"/>
  <c r="AG146"/>
  <c r="AF146"/>
  <c r="AE146"/>
  <c r="AD146"/>
  <c r="AC146"/>
  <c r="AB146"/>
  <c r="AA146"/>
  <c r="Z146"/>
  <c r="Y146"/>
  <c r="X146"/>
  <c r="N146"/>
  <c r="A146"/>
  <c r="BK146" i="15"/>
  <c r="BJ146"/>
  <c r="BI146"/>
  <c r="BH146"/>
  <c r="BG146"/>
  <c r="BF146"/>
  <c r="BE146"/>
  <c r="BD146"/>
  <c r="BC146"/>
  <c r="BB146"/>
  <c r="BA146"/>
  <c r="AZ146"/>
  <c r="AY146"/>
  <c r="AX146"/>
  <c r="AW146"/>
  <c r="AV146"/>
  <c r="AU146"/>
  <c r="AT146"/>
  <c r="AS146"/>
  <c r="AP146"/>
  <c r="AO146"/>
  <c r="AN146"/>
  <c r="AM146"/>
  <c r="AL146"/>
  <c r="AK146"/>
  <c r="AJ146"/>
  <c r="AI146"/>
  <c r="AH146"/>
  <c r="AG146"/>
  <c r="AF146"/>
  <c r="AE146"/>
  <c r="AD146"/>
  <c r="AC146"/>
  <c r="AB146"/>
  <c r="AA146"/>
  <c r="Z146"/>
  <c r="Y146"/>
  <c r="X146"/>
  <c r="N146"/>
  <c r="A146"/>
  <c r="BK146" i="14"/>
  <c r="BJ146"/>
  <c r="BI146"/>
  <c r="BH146"/>
  <c r="BG146"/>
  <c r="BF146"/>
  <c r="BE146"/>
  <c r="BD146"/>
  <c r="BC146"/>
  <c r="BB146"/>
  <c r="BA146"/>
  <c r="AZ146"/>
  <c r="AY146"/>
  <c r="AX146"/>
  <c r="AW146"/>
  <c r="AV146"/>
  <c r="AU146"/>
  <c r="AT146"/>
  <c r="AS146"/>
  <c r="AP146"/>
  <c r="AO146"/>
  <c r="AN146"/>
  <c r="AM146"/>
  <c r="AL146"/>
  <c r="AK146"/>
  <c r="AJ146"/>
  <c r="AI146"/>
  <c r="AH146"/>
  <c r="AG146"/>
  <c r="AF146"/>
  <c r="AE146"/>
  <c r="AD146"/>
  <c r="AC146"/>
  <c r="AB146"/>
  <c r="AA146"/>
  <c r="Z146"/>
  <c r="Y146"/>
  <c r="X146"/>
  <c r="N146"/>
  <c r="A146"/>
  <c r="BK146" i="13"/>
  <c r="BJ146"/>
  <c r="BI146"/>
  <c r="BH146"/>
  <c r="BG146"/>
  <c r="BF146"/>
  <c r="BE146"/>
  <c r="BD146"/>
  <c r="BC146"/>
  <c r="BB146"/>
  <c r="BA146"/>
  <c r="AZ146"/>
  <c r="AY146"/>
  <c r="AX146"/>
  <c r="AW146"/>
  <c r="AV146"/>
  <c r="AU146"/>
  <c r="AT146"/>
  <c r="AS146"/>
  <c r="AP146"/>
  <c r="AO146"/>
  <c r="AN146"/>
  <c r="AM146"/>
  <c r="AL146"/>
  <c r="AK146"/>
  <c r="AJ146"/>
  <c r="AI146"/>
  <c r="AH146"/>
  <c r="AG146"/>
  <c r="AF146"/>
  <c r="AE146"/>
  <c r="AD146"/>
  <c r="AC146"/>
  <c r="AB146"/>
  <c r="AA146"/>
  <c r="Z146"/>
  <c r="Y146"/>
  <c r="X146"/>
  <c r="N146"/>
  <c r="A146"/>
  <c r="N141" i="2"/>
  <c r="A146"/>
  <c r="BK146"/>
  <c r="BJ146"/>
  <c r="BI146"/>
  <c r="BH146"/>
  <c r="BG146"/>
  <c r="BF146"/>
  <c r="BE146"/>
  <c r="BD146"/>
  <c r="BC146"/>
  <c r="BB146"/>
  <c r="BA146"/>
  <c r="AZ146"/>
  <c r="AY146"/>
  <c r="AX146"/>
  <c r="AW146"/>
  <c r="AV146"/>
  <c r="AU146"/>
  <c r="AT146"/>
  <c r="AS146"/>
  <c r="AP146"/>
  <c r="AO146"/>
  <c r="AN146"/>
  <c r="AM146"/>
  <c r="AL146"/>
  <c r="AK146"/>
  <c r="AJ146"/>
  <c r="AI146"/>
  <c r="AH146"/>
  <c r="AG146"/>
  <c r="AF146"/>
  <c r="AE146"/>
  <c r="AD146"/>
  <c r="AC146"/>
  <c r="AB146"/>
  <c r="AA146"/>
  <c r="Z146"/>
  <c r="Y146"/>
  <c r="X146"/>
  <c r="S158" i="16"/>
  <c r="S158" i="15"/>
  <c r="S158" i="14"/>
  <c r="S158" i="13"/>
  <c r="BK27" i="16"/>
  <c r="BK33"/>
  <c r="BK39"/>
  <c r="BK45"/>
  <c r="BK51"/>
  <c r="BK57"/>
  <c r="BK63"/>
  <c r="BK69"/>
  <c r="BK75"/>
  <c r="BK81"/>
  <c r="BK87"/>
  <c r="BK93"/>
  <c r="BK99"/>
  <c r="BK105"/>
  <c r="BK111"/>
  <c r="BK117"/>
  <c r="BK123"/>
  <c r="BK129"/>
  <c r="BK135"/>
  <c r="BJ27"/>
  <c r="BJ33"/>
  <c r="BJ39"/>
  <c r="BJ45"/>
  <c r="BJ51"/>
  <c r="BJ57"/>
  <c r="BJ63"/>
  <c r="BJ69"/>
  <c r="BJ75"/>
  <c r="BJ81"/>
  <c r="BJ87"/>
  <c r="BJ93"/>
  <c r="BJ99"/>
  <c r="BJ105"/>
  <c r="BJ111"/>
  <c r="BJ117"/>
  <c r="BJ123"/>
  <c r="BJ129"/>
  <c r="BJ135"/>
  <c r="BI27"/>
  <c r="BI33"/>
  <c r="BI39"/>
  <c r="BI45"/>
  <c r="BI51"/>
  <c r="BI57"/>
  <c r="BI63"/>
  <c r="BI69"/>
  <c r="BI75"/>
  <c r="BI81"/>
  <c r="BI87"/>
  <c r="BI93"/>
  <c r="BI99"/>
  <c r="BI105"/>
  <c r="BI111"/>
  <c r="BI117"/>
  <c r="BI123"/>
  <c r="BI129"/>
  <c r="BI135"/>
  <c r="BH27"/>
  <c r="BH33"/>
  <c r="BH39"/>
  <c r="BH45"/>
  <c r="BH51"/>
  <c r="BH57"/>
  <c r="BH63"/>
  <c r="BH69"/>
  <c r="BH75"/>
  <c r="BH81"/>
  <c r="BH87"/>
  <c r="BH93"/>
  <c r="BH99"/>
  <c r="BH105"/>
  <c r="BH111"/>
  <c r="BH117"/>
  <c r="BH123"/>
  <c r="BH129"/>
  <c r="BH135"/>
  <c r="BG27"/>
  <c r="BG33"/>
  <c r="BG39"/>
  <c r="BG45"/>
  <c r="BG51"/>
  <c r="BG57"/>
  <c r="BG63"/>
  <c r="BG69"/>
  <c r="BG75"/>
  <c r="BG81"/>
  <c r="BG87"/>
  <c r="BG93"/>
  <c r="BG99"/>
  <c r="BG105"/>
  <c r="BG111"/>
  <c r="BG117"/>
  <c r="BG123"/>
  <c r="BG129"/>
  <c r="BG135"/>
  <c r="BF27"/>
  <c r="BF33"/>
  <c r="BF39"/>
  <c r="BF45"/>
  <c r="BF51"/>
  <c r="BF57"/>
  <c r="BF63"/>
  <c r="BF69"/>
  <c r="BF75"/>
  <c r="BF81"/>
  <c r="BF87"/>
  <c r="BF93"/>
  <c r="BF99"/>
  <c r="BF105"/>
  <c r="BF111"/>
  <c r="BF117"/>
  <c r="BF123"/>
  <c r="BF129"/>
  <c r="BF135"/>
  <c r="BE27"/>
  <c r="BE33"/>
  <c r="BE39"/>
  <c r="BE45"/>
  <c r="BE51"/>
  <c r="BE57"/>
  <c r="BE63"/>
  <c r="BE69"/>
  <c r="BE75"/>
  <c r="BE81"/>
  <c r="BE87"/>
  <c r="BE93"/>
  <c r="BE99"/>
  <c r="BE105"/>
  <c r="BE111"/>
  <c r="BE117"/>
  <c r="BE123"/>
  <c r="BE129"/>
  <c r="BE135"/>
  <c r="BD27"/>
  <c r="BD33"/>
  <c r="BD39"/>
  <c r="BD45"/>
  <c r="BD51"/>
  <c r="BD57"/>
  <c r="BD63"/>
  <c r="BD69"/>
  <c r="BD75"/>
  <c r="BD81"/>
  <c r="BD87"/>
  <c r="BD93"/>
  <c r="BD99"/>
  <c r="BD105"/>
  <c r="BD111"/>
  <c r="BD117"/>
  <c r="BD123"/>
  <c r="BD129"/>
  <c r="BD135"/>
  <c r="BC27"/>
  <c r="BC33"/>
  <c r="BC39"/>
  <c r="BC45"/>
  <c r="BC51"/>
  <c r="BC57"/>
  <c r="BC63"/>
  <c r="BC69"/>
  <c r="BC75"/>
  <c r="BC81"/>
  <c r="BC87"/>
  <c r="BC93"/>
  <c r="BC99"/>
  <c r="BC105"/>
  <c r="BC111"/>
  <c r="BC117"/>
  <c r="BC123"/>
  <c r="BC129"/>
  <c r="BC135"/>
  <c r="BB27"/>
  <c r="BB33"/>
  <c r="BB39"/>
  <c r="BB45"/>
  <c r="BB51"/>
  <c r="BB57"/>
  <c r="BB63"/>
  <c r="BB69"/>
  <c r="BB75"/>
  <c r="BB81"/>
  <c r="BB87"/>
  <c r="BB93"/>
  <c r="BB99"/>
  <c r="BB105"/>
  <c r="BB111"/>
  <c r="BB117"/>
  <c r="BB123"/>
  <c r="BB129"/>
  <c r="BB135"/>
  <c r="BA27"/>
  <c r="BA33"/>
  <c r="BA39"/>
  <c r="BA45"/>
  <c r="BA51"/>
  <c r="BA57"/>
  <c r="BA63"/>
  <c r="BA69"/>
  <c r="BA75"/>
  <c r="BA81"/>
  <c r="BA87"/>
  <c r="BA93"/>
  <c r="BA99"/>
  <c r="BA105"/>
  <c r="BA111"/>
  <c r="BA117"/>
  <c r="BA123"/>
  <c r="BA129"/>
  <c r="BA135"/>
  <c r="AZ27"/>
  <c r="AZ33"/>
  <c r="AZ39"/>
  <c r="AZ45"/>
  <c r="AZ51"/>
  <c r="AZ57"/>
  <c r="AZ63"/>
  <c r="AZ69"/>
  <c r="AZ75"/>
  <c r="AZ81"/>
  <c r="AZ87"/>
  <c r="AZ93"/>
  <c r="AZ99"/>
  <c r="AZ105"/>
  <c r="AZ111"/>
  <c r="AZ117"/>
  <c r="AZ123"/>
  <c r="AZ129"/>
  <c r="AZ135"/>
  <c r="AY27"/>
  <c r="AY33"/>
  <c r="AY39"/>
  <c r="AY45"/>
  <c r="AY51"/>
  <c r="AY57"/>
  <c r="AY63"/>
  <c r="AY69"/>
  <c r="AY75"/>
  <c r="AY81"/>
  <c r="AY87"/>
  <c r="AY93"/>
  <c r="AY99"/>
  <c r="AY105"/>
  <c r="AY111"/>
  <c r="AY117"/>
  <c r="AY123"/>
  <c r="AY129"/>
  <c r="AY135"/>
  <c r="AX27"/>
  <c r="AX33"/>
  <c r="AX39"/>
  <c r="AX45"/>
  <c r="AX51"/>
  <c r="AX57"/>
  <c r="AX63"/>
  <c r="AX69"/>
  <c r="AX75"/>
  <c r="AX81"/>
  <c r="AX87"/>
  <c r="AX93"/>
  <c r="AX99"/>
  <c r="AX105"/>
  <c r="AX111"/>
  <c r="AX117"/>
  <c r="AX123"/>
  <c r="AX129"/>
  <c r="AX135"/>
  <c r="AW27"/>
  <c r="AW33"/>
  <c r="AW39"/>
  <c r="AW45"/>
  <c r="AW51"/>
  <c r="AW57"/>
  <c r="AW63"/>
  <c r="AW69"/>
  <c r="AW75"/>
  <c r="AW81"/>
  <c r="AW87"/>
  <c r="AW93"/>
  <c r="AW99"/>
  <c r="AW105"/>
  <c r="AW111"/>
  <c r="AW117"/>
  <c r="AW123"/>
  <c r="AW129"/>
  <c r="AW135"/>
  <c r="AV27"/>
  <c r="AV33"/>
  <c r="AV39"/>
  <c r="AV45"/>
  <c r="AV51"/>
  <c r="AV57"/>
  <c r="AV63"/>
  <c r="AV69"/>
  <c r="AV75"/>
  <c r="AV81"/>
  <c r="AV87"/>
  <c r="AV93"/>
  <c r="AV99"/>
  <c r="AV105"/>
  <c r="AV111"/>
  <c r="AV117"/>
  <c r="AV123"/>
  <c r="AV129"/>
  <c r="AV135"/>
  <c r="AU27"/>
  <c r="AU33"/>
  <c r="AU39"/>
  <c r="AU45"/>
  <c r="AU51"/>
  <c r="AU57"/>
  <c r="AU63"/>
  <c r="AU69"/>
  <c r="AU75"/>
  <c r="AU81"/>
  <c r="AU87"/>
  <c r="AU93"/>
  <c r="AU99"/>
  <c r="AU105"/>
  <c r="AU111"/>
  <c r="AU117"/>
  <c r="AU123"/>
  <c r="AU129"/>
  <c r="AU135"/>
  <c r="AT27"/>
  <c r="AT33"/>
  <c r="AT39"/>
  <c r="AT45"/>
  <c r="AT51"/>
  <c r="AT57"/>
  <c r="AT63"/>
  <c r="AT69"/>
  <c r="AT75"/>
  <c r="AT81"/>
  <c r="AT87"/>
  <c r="AT93"/>
  <c r="AT99"/>
  <c r="AT105"/>
  <c r="AT111"/>
  <c r="AT117"/>
  <c r="AT123"/>
  <c r="AT129"/>
  <c r="AT135"/>
  <c r="AS27"/>
  <c r="AS33"/>
  <c r="AS39"/>
  <c r="AS45"/>
  <c r="AS51"/>
  <c r="AS57"/>
  <c r="AS63"/>
  <c r="AS69"/>
  <c r="AS75"/>
  <c r="AS81"/>
  <c r="AS87"/>
  <c r="AS93"/>
  <c r="AS99"/>
  <c r="AS105"/>
  <c r="AS111"/>
  <c r="AS117"/>
  <c r="AS123"/>
  <c r="AS129"/>
  <c r="AS135"/>
  <c r="BK27" i="15"/>
  <c r="BK33"/>
  <c r="BK39"/>
  <c r="BK45"/>
  <c r="BK51"/>
  <c r="BK57"/>
  <c r="BK63"/>
  <c r="BK69"/>
  <c r="BK75"/>
  <c r="BK81"/>
  <c r="BK87"/>
  <c r="BK93"/>
  <c r="BK99"/>
  <c r="BK105"/>
  <c r="BK111"/>
  <c r="BK117"/>
  <c r="BK123"/>
  <c r="BK129"/>
  <c r="BK135"/>
  <c r="BJ27"/>
  <c r="BJ33"/>
  <c r="BJ39"/>
  <c r="BJ45"/>
  <c r="BJ51"/>
  <c r="BJ57"/>
  <c r="BJ63"/>
  <c r="BJ69"/>
  <c r="BJ75"/>
  <c r="BJ81"/>
  <c r="BJ87"/>
  <c r="BJ93"/>
  <c r="BJ99"/>
  <c r="BJ105"/>
  <c r="BJ111"/>
  <c r="BJ117"/>
  <c r="BJ123"/>
  <c r="BJ129"/>
  <c r="BJ135"/>
  <c r="BI27"/>
  <c r="BI33"/>
  <c r="BI39"/>
  <c r="BI45"/>
  <c r="BI51"/>
  <c r="BI57"/>
  <c r="BI63"/>
  <c r="BI69"/>
  <c r="BI75"/>
  <c r="BI81"/>
  <c r="BI87"/>
  <c r="BI93"/>
  <c r="BI99"/>
  <c r="BI105"/>
  <c r="BI111"/>
  <c r="BI117"/>
  <c r="BI123"/>
  <c r="BI129"/>
  <c r="BI135"/>
  <c r="BH27"/>
  <c r="BH33"/>
  <c r="BH39"/>
  <c r="BH45"/>
  <c r="BH51"/>
  <c r="BH57"/>
  <c r="BH63"/>
  <c r="BH69"/>
  <c r="BH75"/>
  <c r="BH81"/>
  <c r="BH87"/>
  <c r="BH93"/>
  <c r="BH99"/>
  <c r="BH105"/>
  <c r="BH111"/>
  <c r="BH117"/>
  <c r="BH123"/>
  <c r="BH129"/>
  <c r="BH135"/>
  <c r="BG27"/>
  <c r="BG33"/>
  <c r="BG39"/>
  <c r="BG45"/>
  <c r="BG51"/>
  <c r="BG57"/>
  <c r="BG63"/>
  <c r="BG69"/>
  <c r="BG75"/>
  <c r="BG81"/>
  <c r="BG87"/>
  <c r="BG93"/>
  <c r="BG99"/>
  <c r="BG105"/>
  <c r="BG111"/>
  <c r="BG117"/>
  <c r="BG123"/>
  <c r="BG129"/>
  <c r="BG135"/>
  <c r="BF27"/>
  <c r="BF33"/>
  <c r="BF39"/>
  <c r="BF45"/>
  <c r="BF51"/>
  <c r="BF57"/>
  <c r="BF63"/>
  <c r="BF69"/>
  <c r="BF75"/>
  <c r="BF81"/>
  <c r="BF87"/>
  <c r="BF93"/>
  <c r="BF99"/>
  <c r="BF105"/>
  <c r="BF111"/>
  <c r="BF117"/>
  <c r="BF123"/>
  <c r="BF129"/>
  <c r="BF135"/>
  <c r="BE27"/>
  <c r="BE33"/>
  <c r="BE39"/>
  <c r="BE45"/>
  <c r="BE51"/>
  <c r="BE57"/>
  <c r="BE63"/>
  <c r="BE69"/>
  <c r="BE75"/>
  <c r="BE81"/>
  <c r="BE87"/>
  <c r="BE93"/>
  <c r="BE99"/>
  <c r="BE105"/>
  <c r="BE111"/>
  <c r="BE117"/>
  <c r="BE123"/>
  <c r="BE129"/>
  <c r="BE135"/>
  <c r="BD27"/>
  <c r="BD33"/>
  <c r="BD39"/>
  <c r="BD45"/>
  <c r="BD51"/>
  <c r="BD57"/>
  <c r="BD63"/>
  <c r="BD69"/>
  <c r="BD75"/>
  <c r="BD81"/>
  <c r="BD87"/>
  <c r="BD93"/>
  <c r="BD99"/>
  <c r="BD105"/>
  <c r="BD111"/>
  <c r="BD117"/>
  <c r="BD123"/>
  <c r="BD129"/>
  <c r="BD135"/>
  <c r="BC27"/>
  <c r="BC33"/>
  <c r="BC39"/>
  <c r="BC45"/>
  <c r="BC51"/>
  <c r="BC57"/>
  <c r="BC63"/>
  <c r="BC69"/>
  <c r="BC75"/>
  <c r="BC81"/>
  <c r="BC87"/>
  <c r="BC93"/>
  <c r="BC99"/>
  <c r="BC105"/>
  <c r="BC111"/>
  <c r="BC117"/>
  <c r="BC123"/>
  <c r="BC129"/>
  <c r="BC135"/>
  <c r="BB27"/>
  <c r="BB33"/>
  <c r="BB39"/>
  <c r="BB45"/>
  <c r="BB51"/>
  <c r="BB57"/>
  <c r="BB63"/>
  <c r="BB69"/>
  <c r="BB75"/>
  <c r="BB81"/>
  <c r="BB87"/>
  <c r="BB93"/>
  <c r="BB99"/>
  <c r="BB105"/>
  <c r="BB111"/>
  <c r="BB117"/>
  <c r="BB123"/>
  <c r="BB129"/>
  <c r="BB135"/>
  <c r="BA27"/>
  <c r="BA33"/>
  <c r="BA39"/>
  <c r="BA45"/>
  <c r="BA51"/>
  <c r="BA57"/>
  <c r="BA63"/>
  <c r="BA69"/>
  <c r="BA75"/>
  <c r="BA81"/>
  <c r="BA87"/>
  <c r="BA93"/>
  <c r="BA99"/>
  <c r="BA105"/>
  <c r="BA111"/>
  <c r="BA117"/>
  <c r="BA123"/>
  <c r="BA129"/>
  <c r="BA135"/>
  <c r="AZ27"/>
  <c r="AZ33"/>
  <c r="AZ39"/>
  <c r="AZ45"/>
  <c r="AZ51"/>
  <c r="AZ57"/>
  <c r="AZ63"/>
  <c r="AZ69"/>
  <c r="AZ75"/>
  <c r="AZ81"/>
  <c r="AZ87"/>
  <c r="AZ93"/>
  <c r="AZ99"/>
  <c r="AZ105"/>
  <c r="AZ111"/>
  <c r="AZ117"/>
  <c r="AZ123"/>
  <c r="AZ129"/>
  <c r="AZ135"/>
  <c r="AY27"/>
  <c r="AY33"/>
  <c r="AY39"/>
  <c r="AY45"/>
  <c r="AY51"/>
  <c r="AY57"/>
  <c r="AY63"/>
  <c r="AY69"/>
  <c r="AY75"/>
  <c r="AY81"/>
  <c r="AY87"/>
  <c r="AY93"/>
  <c r="AY99"/>
  <c r="AY105"/>
  <c r="AY111"/>
  <c r="AY117"/>
  <c r="AY123"/>
  <c r="AY129"/>
  <c r="AY135"/>
  <c r="AX27"/>
  <c r="AX33"/>
  <c r="AX39"/>
  <c r="AX45"/>
  <c r="AX51"/>
  <c r="AX57"/>
  <c r="AX63"/>
  <c r="AX69"/>
  <c r="AX75"/>
  <c r="AX81"/>
  <c r="AX87"/>
  <c r="AX93"/>
  <c r="AX99"/>
  <c r="AX105"/>
  <c r="AX111"/>
  <c r="AX117"/>
  <c r="AX123"/>
  <c r="AX129"/>
  <c r="AX135"/>
  <c r="AW27"/>
  <c r="AW33"/>
  <c r="AW39"/>
  <c r="AW45"/>
  <c r="AW51"/>
  <c r="AW57"/>
  <c r="AW63"/>
  <c r="AW69"/>
  <c r="AW75"/>
  <c r="AW81"/>
  <c r="AW87"/>
  <c r="AW93"/>
  <c r="AW99"/>
  <c r="AW105"/>
  <c r="AW111"/>
  <c r="AW117"/>
  <c r="AW123"/>
  <c r="AW129"/>
  <c r="AW135"/>
  <c r="AV27"/>
  <c r="AV33"/>
  <c r="AV39"/>
  <c r="AV45"/>
  <c r="AV51"/>
  <c r="AV57"/>
  <c r="AV63"/>
  <c r="AV69"/>
  <c r="AV75"/>
  <c r="AV81"/>
  <c r="AV87"/>
  <c r="AV93"/>
  <c r="AV99"/>
  <c r="AV105"/>
  <c r="AV111"/>
  <c r="AV117"/>
  <c r="AV123"/>
  <c r="AV129"/>
  <c r="AV135"/>
  <c r="AU27"/>
  <c r="AU33"/>
  <c r="AU39"/>
  <c r="AU45"/>
  <c r="AU51"/>
  <c r="AU57"/>
  <c r="AU63"/>
  <c r="AU69"/>
  <c r="AU75"/>
  <c r="AU81"/>
  <c r="AU87"/>
  <c r="AU93"/>
  <c r="AU99"/>
  <c r="AU105"/>
  <c r="AU111"/>
  <c r="AU117"/>
  <c r="AU123"/>
  <c r="AU129"/>
  <c r="AU135"/>
  <c r="AT27"/>
  <c r="AT33"/>
  <c r="AT39"/>
  <c r="AT45"/>
  <c r="AT51"/>
  <c r="AT57"/>
  <c r="AT63"/>
  <c r="AT69"/>
  <c r="AT75"/>
  <c r="AT81"/>
  <c r="AT87"/>
  <c r="AT93"/>
  <c r="AT99"/>
  <c r="AT105"/>
  <c r="AT111"/>
  <c r="AT117"/>
  <c r="AT123"/>
  <c r="AT129"/>
  <c r="AT135"/>
  <c r="AS27"/>
  <c r="AS33"/>
  <c r="AS39"/>
  <c r="AS45"/>
  <c r="AS51"/>
  <c r="AS57"/>
  <c r="AS63"/>
  <c r="AS69"/>
  <c r="AS75"/>
  <c r="AS81"/>
  <c r="AS87"/>
  <c r="AS93"/>
  <c r="AS99"/>
  <c r="AS105"/>
  <c r="AS111"/>
  <c r="AS117"/>
  <c r="AS123"/>
  <c r="AS129"/>
  <c r="AS135"/>
  <c r="BK27" i="14"/>
  <c r="BK33"/>
  <c r="BK39"/>
  <c r="BK45"/>
  <c r="BK51"/>
  <c r="BK57"/>
  <c r="BK63"/>
  <c r="BK69"/>
  <c r="BK75"/>
  <c r="BK81"/>
  <c r="BK87"/>
  <c r="BK93"/>
  <c r="BK99"/>
  <c r="BK105"/>
  <c r="BK111"/>
  <c r="BK117"/>
  <c r="BK123"/>
  <c r="BK129"/>
  <c r="BK135"/>
  <c r="BJ27"/>
  <c r="BJ33"/>
  <c r="BJ39"/>
  <c r="BJ45"/>
  <c r="BJ51"/>
  <c r="BJ57"/>
  <c r="BJ63"/>
  <c r="BJ69"/>
  <c r="BJ75"/>
  <c r="BJ81"/>
  <c r="BJ87"/>
  <c r="BJ93"/>
  <c r="BJ99"/>
  <c r="BJ105"/>
  <c r="BJ111"/>
  <c r="BJ117"/>
  <c r="BJ123"/>
  <c r="BJ129"/>
  <c r="BJ135"/>
  <c r="BI27"/>
  <c r="BI33"/>
  <c r="BI39"/>
  <c r="BI45"/>
  <c r="BI51"/>
  <c r="BI57"/>
  <c r="BI63"/>
  <c r="BI69"/>
  <c r="BI75"/>
  <c r="BI81"/>
  <c r="BI87"/>
  <c r="BI93"/>
  <c r="BI99"/>
  <c r="BI105"/>
  <c r="BI111"/>
  <c r="BI117"/>
  <c r="BI123"/>
  <c r="BI129"/>
  <c r="BI135"/>
  <c r="BH27"/>
  <c r="BH33"/>
  <c r="BH39"/>
  <c r="BH45"/>
  <c r="BH51"/>
  <c r="BH57"/>
  <c r="BH63"/>
  <c r="BH69"/>
  <c r="BH75"/>
  <c r="BH81"/>
  <c r="BH87"/>
  <c r="BH93"/>
  <c r="BH99"/>
  <c r="BH105"/>
  <c r="BH111"/>
  <c r="BH117"/>
  <c r="BH123"/>
  <c r="BH129"/>
  <c r="BH135"/>
  <c r="BG27"/>
  <c r="BG33"/>
  <c r="BG39"/>
  <c r="BG45"/>
  <c r="BG51"/>
  <c r="BG57"/>
  <c r="BG63"/>
  <c r="BG69"/>
  <c r="BG75"/>
  <c r="BG81"/>
  <c r="BG87"/>
  <c r="BG93"/>
  <c r="BG99"/>
  <c r="BG105"/>
  <c r="BG111"/>
  <c r="BG117"/>
  <c r="BG123"/>
  <c r="BG129"/>
  <c r="BG135"/>
  <c r="BF27"/>
  <c r="BF33"/>
  <c r="BF39"/>
  <c r="BF45"/>
  <c r="BF51"/>
  <c r="BF57"/>
  <c r="BF63"/>
  <c r="BF69"/>
  <c r="BF75"/>
  <c r="BF81"/>
  <c r="BF87"/>
  <c r="BF93"/>
  <c r="BF99"/>
  <c r="BF105"/>
  <c r="BF111"/>
  <c r="BF117"/>
  <c r="BF123"/>
  <c r="BF129"/>
  <c r="BF135"/>
  <c r="BE27"/>
  <c r="BE33"/>
  <c r="BE39"/>
  <c r="BE45"/>
  <c r="BE51"/>
  <c r="BE57"/>
  <c r="BE63"/>
  <c r="BE69"/>
  <c r="BE75"/>
  <c r="BE81"/>
  <c r="BE87"/>
  <c r="BE93"/>
  <c r="BE99"/>
  <c r="BE105"/>
  <c r="BE111"/>
  <c r="BE117"/>
  <c r="BE123"/>
  <c r="BE129"/>
  <c r="BE135"/>
  <c r="BD27"/>
  <c r="BD33"/>
  <c r="BD39"/>
  <c r="BD45"/>
  <c r="BD51"/>
  <c r="BD57"/>
  <c r="BD63"/>
  <c r="BD69"/>
  <c r="BD75"/>
  <c r="BD81"/>
  <c r="BD87"/>
  <c r="BD93"/>
  <c r="BD99"/>
  <c r="BD105"/>
  <c r="BD111"/>
  <c r="BD117"/>
  <c r="BD123"/>
  <c r="BD129"/>
  <c r="BD135"/>
  <c r="BC27"/>
  <c r="BC33"/>
  <c r="BC39"/>
  <c r="BC45"/>
  <c r="BC51"/>
  <c r="BC57"/>
  <c r="BC63"/>
  <c r="BC69"/>
  <c r="BC75"/>
  <c r="BC81"/>
  <c r="BC87"/>
  <c r="BC93"/>
  <c r="BC99"/>
  <c r="BC105"/>
  <c r="BC111"/>
  <c r="BC117"/>
  <c r="BC123"/>
  <c r="BC129"/>
  <c r="BC135"/>
  <c r="BB27"/>
  <c r="BB33"/>
  <c r="BB39"/>
  <c r="BB45"/>
  <c r="BB51"/>
  <c r="BB57"/>
  <c r="BB63"/>
  <c r="BB69"/>
  <c r="BB75"/>
  <c r="BB81"/>
  <c r="BB87"/>
  <c r="BB93"/>
  <c r="BB99"/>
  <c r="BB105"/>
  <c r="BB111"/>
  <c r="BB117"/>
  <c r="BB123"/>
  <c r="BB129"/>
  <c r="BB135"/>
  <c r="BA27"/>
  <c r="BA33"/>
  <c r="BA39"/>
  <c r="BA45"/>
  <c r="BA51"/>
  <c r="BA57"/>
  <c r="BA63"/>
  <c r="BA69"/>
  <c r="BA75"/>
  <c r="BA81"/>
  <c r="BA87"/>
  <c r="BA93"/>
  <c r="BA99"/>
  <c r="BA105"/>
  <c r="BA111"/>
  <c r="BA117"/>
  <c r="BA123"/>
  <c r="BA129"/>
  <c r="BA135"/>
  <c r="AZ27"/>
  <c r="AZ33"/>
  <c r="AZ39"/>
  <c r="AZ45"/>
  <c r="AZ51"/>
  <c r="AZ57"/>
  <c r="AZ63"/>
  <c r="AZ69"/>
  <c r="AZ75"/>
  <c r="AZ81"/>
  <c r="AZ87"/>
  <c r="AZ93"/>
  <c r="AZ99"/>
  <c r="AZ105"/>
  <c r="AZ111"/>
  <c r="AZ117"/>
  <c r="AZ123"/>
  <c r="AZ129"/>
  <c r="AZ135"/>
  <c r="AY27"/>
  <c r="AY33"/>
  <c r="AY39"/>
  <c r="AY45"/>
  <c r="AY51"/>
  <c r="AY57"/>
  <c r="AY63"/>
  <c r="AY69"/>
  <c r="AY75"/>
  <c r="AY81"/>
  <c r="AY87"/>
  <c r="AY93"/>
  <c r="AY99"/>
  <c r="AY105"/>
  <c r="AY111"/>
  <c r="AY117"/>
  <c r="AY123"/>
  <c r="AY129"/>
  <c r="AY135"/>
  <c r="AX27"/>
  <c r="AX33"/>
  <c r="AX39"/>
  <c r="AX45"/>
  <c r="AX51"/>
  <c r="AX57"/>
  <c r="AX63"/>
  <c r="AX69"/>
  <c r="AX75"/>
  <c r="AX81"/>
  <c r="AX87"/>
  <c r="AX93"/>
  <c r="AX99"/>
  <c r="AX105"/>
  <c r="AX111"/>
  <c r="AX117"/>
  <c r="AX123"/>
  <c r="AX129"/>
  <c r="AX135"/>
  <c r="AW27"/>
  <c r="AW33"/>
  <c r="AW39"/>
  <c r="AW45"/>
  <c r="AW51"/>
  <c r="AW57"/>
  <c r="AW63"/>
  <c r="AW69"/>
  <c r="AW75"/>
  <c r="AW81"/>
  <c r="AW87"/>
  <c r="AW93"/>
  <c r="AW99"/>
  <c r="AW105"/>
  <c r="AW111"/>
  <c r="AW117"/>
  <c r="AW123"/>
  <c r="AW129"/>
  <c r="AW135"/>
  <c r="AV27"/>
  <c r="AV33"/>
  <c r="AV39"/>
  <c r="AV45"/>
  <c r="AV51"/>
  <c r="AV57"/>
  <c r="AV63"/>
  <c r="AV69"/>
  <c r="AV75"/>
  <c r="AV81"/>
  <c r="AV87"/>
  <c r="AV93"/>
  <c r="AV99"/>
  <c r="AV105"/>
  <c r="AV111"/>
  <c r="AV117"/>
  <c r="AV123"/>
  <c r="AV129"/>
  <c r="AV135"/>
  <c r="AU27"/>
  <c r="AU33"/>
  <c r="AU39"/>
  <c r="AU45"/>
  <c r="AU51"/>
  <c r="AU57"/>
  <c r="AU63"/>
  <c r="AU69"/>
  <c r="AU75"/>
  <c r="AU81"/>
  <c r="AU87"/>
  <c r="AU93"/>
  <c r="AU99"/>
  <c r="AU105"/>
  <c r="AU111"/>
  <c r="AU117"/>
  <c r="AU123"/>
  <c r="AU129"/>
  <c r="AU135"/>
  <c r="AT27"/>
  <c r="AT33"/>
  <c r="AT39"/>
  <c r="AT45"/>
  <c r="AT51"/>
  <c r="AT57"/>
  <c r="AT63"/>
  <c r="AT69"/>
  <c r="AT75"/>
  <c r="AT81"/>
  <c r="AT87"/>
  <c r="AT93"/>
  <c r="AT99"/>
  <c r="AT105"/>
  <c r="AT111"/>
  <c r="AT117"/>
  <c r="AT123"/>
  <c r="AT129"/>
  <c r="AT135"/>
  <c r="AS27"/>
  <c r="AS33"/>
  <c r="AS39"/>
  <c r="AS45"/>
  <c r="AS51"/>
  <c r="AS57"/>
  <c r="AS63"/>
  <c r="AS69"/>
  <c r="AS75"/>
  <c r="AS81"/>
  <c r="AS87"/>
  <c r="AS93"/>
  <c r="AS99"/>
  <c r="AS105"/>
  <c r="AS111"/>
  <c r="AS117"/>
  <c r="AS123"/>
  <c r="AS129"/>
  <c r="AS135"/>
  <c r="BK27" i="13"/>
  <c r="BK33"/>
  <c r="BK39"/>
  <c r="BK45"/>
  <c r="BK51"/>
  <c r="BK57"/>
  <c r="BK63"/>
  <c r="BK69"/>
  <c r="BK75"/>
  <c r="BK81"/>
  <c r="BK87"/>
  <c r="BK93"/>
  <c r="BK99"/>
  <c r="BK105"/>
  <c r="BK111"/>
  <c r="BK117"/>
  <c r="BK123"/>
  <c r="BK129"/>
  <c r="BK135"/>
  <c r="BJ27"/>
  <c r="BJ33"/>
  <c r="BJ39"/>
  <c r="BJ45"/>
  <c r="BJ51"/>
  <c r="BJ57"/>
  <c r="BJ63"/>
  <c r="BJ69"/>
  <c r="BJ75"/>
  <c r="BJ81"/>
  <c r="BJ87"/>
  <c r="BJ93"/>
  <c r="BJ99"/>
  <c r="BJ105"/>
  <c r="BJ111"/>
  <c r="BJ117"/>
  <c r="BJ123"/>
  <c r="BJ129"/>
  <c r="BJ135"/>
  <c r="BI27"/>
  <c r="BI33"/>
  <c r="BI39"/>
  <c r="BI45"/>
  <c r="BI51"/>
  <c r="BI57"/>
  <c r="BI63"/>
  <c r="BI69"/>
  <c r="BI75"/>
  <c r="BI81"/>
  <c r="BI87"/>
  <c r="BI93"/>
  <c r="BI99"/>
  <c r="BI105"/>
  <c r="BI111"/>
  <c r="BI117"/>
  <c r="BI123"/>
  <c r="BI129"/>
  <c r="BI135"/>
  <c r="BH27"/>
  <c r="BH33"/>
  <c r="BH39"/>
  <c r="BH45"/>
  <c r="BH51"/>
  <c r="BH57"/>
  <c r="BH63"/>
  <c r="BH69"/>
  <c r="BH75"/>
  <c r="BH81"/>
  <c r="BH87"/>
  <c r="BH93"/>
  <c r="BH99"/>
  <c r="BH105"/>
  <c r="BH111"/>
  <c r="BH117"/>
  <c r="BH123"/>
  <c r="BH129"/>
  <c r="BH135"/>
  <c r="BG27"/>
  <c r="BG33"/>
  <c r="BG39"/>
  <c r="BG45"/>
  <c r="BG51"/>
  <c r="BG57"/>
  <c r="BG63"/>
  <c r="BG69"/>
  <c r="BG75"/>
  <c r="BG81"/>
  <c r="BG87"/>
  <c r="BG93"/>
  <c r="BG99"/>
  <c r="BG105"/>
  <c r="BG111"/>
  <c r="BG117"/>
  <c r="BG123"/>
  <c r="BG129"/>
  <c r="BG135"/>
  <c r="BF27"/>
  <c r="BF33"/>
  <c r="BF39"/>
  <c r="BF45"/>
  <c r="BF51"/>
  <c r="BF57"/>
  <c r="BF63"/>
  <c r="BF69"/>
  <c r="BF75"/>
  <c r="BF81"/>
  <c r="BF87"/>
  <c r="BF93"/>
  <c r="BF99"/>
  <c r="BF105"/>
  <c r="BF111"/>
  <c r="BF117"/>
  <c r="BF123"/>
  <c r="BF129"/>
  <c r="BF135"/>
  <c r="BE27"/>
  <c r="BE33"/>
  <c r="BE39"/>
  <c r="BE45"/>
  <c r="BE51"/>
  <c r="BE57"/>
  <c r="BE63"/>
  <c r="BE69"/>
  <c r="BE75"/>
  <c r="BE81"/>
  <c r="BE87"/>
  <c r="BE93"/>
  <c r="BE99"/>
  <c r="BE105"/>
  <c r="BE111"/>
  <c r="BE117"/>
  <c r="BE123"/>
  <c r="BE129"/>
  <c r="BE135"/>
  <c r="BD27"/>
  <c r="BD33"/>
  <c r="BD39"/>
  <c r="BD45"/>
  <c r="BD51"/>
  <c r="BD57"/>
  <c r="BD63"/>
  <c r="BD69"/>
  <c r="BD75"/>
  <c r="BD81"/>
  <c r="BD87"/>
  <c r="BD93"/>
  <c r="BD99"/>
  <c r="BD105"/>
  <c r="BD111"/>
  <c r="BD117"/>
  <c r="BD123"/>
  <c r="BD129"/>
  <c r="BD135"/>
  <c r="BC27"/>
  <c r="BC33"/>
  <c r="BC39"/>
  <c r="BC45"/>
  <c r="BC51"/>
  <c r="BC57"/>
  <c r="BC63"/>
  <c r="BC69"/>
  <c r="BC75"/>
  <c r="BC81"/>
  <c r="BC87"/>
  <c r="BC93"/>
  <c r="BC99"/>
  <c r="BC105"/>
  <c r="BC111"/>
  <c r="BC117"/>
  <c r="BC123"/>
  <c r="BC129"/>
  <c r="BC135"/>
  <c r="BB27"/>
  <c r="BB33"/>
  <c r="BB39"/>
  <c r="BB45"/>
  <c r="BB51"/>
  <c r="BB57"/>
  <c r="BB63"/>
  <c r="BB69"/>
  <c r="BB75"/>
  <c r="BB81"/>
  <c r="BB87"/>
  <c r="BB93"/>
  <c r="BB99"/>
  <c r="BB105"/>
  <c r="BB111"/>
  <c r="BB117"/>
  <c r="BB123"/>
  <c r="BB129"/>
  <c r="BB135"/>
  <c r="BA27"/>
  <c r="BA33"/>
  <c r="BA39"/>
  <c r="BA45"/>
  <c r="BA51"/>
  <c r="BA57"/>
  <c r="BA63"/>
  <c r="BA69"/>
  <c r="BA75"/>
  <c r="BA81"/>
  <c r="BA87"/>
  <c r="BA93"/>
  <c r="BA99"/>
  <c r="BA105"/>
  <c r="BA111"/>
  <c r="BA117"/>
  <c r="BA123"/>
  <c r="BA129"/>
  <c r="BA135"/>
  <c r="AZ27"/>
  <c r="AZ33"/>
  <c r="AZ39"/>
  <c r="AZ45"/>
  <c r="AZ51"/>
  <c r="AZ57"/>
  <c r="AZ63"/>
  <c r="AZ69"/>
  <c r="AZ75"/>
  <c r="AZ81"/>
  <c r="AZ87"/>
  <c r="AZ93"/>
  <c r="AZ99"/>
  <c r="AZ105"/>
  <c r="AZ111"/>
  <c r="AZ117"/>
  <c r="AZ123"/>
  <c r="AZ129"/>
  <c r="AZ135"/>
  <c r="AY27"/>
  <c r="AY33"/>
  <c r="AY39"/>
  <c r="AY45"/>
  <c r="AY51"/>
  <c r="AY57"/>
  <c r="AY63"/>
  <c r="AY69"/>
  <c r="AY75"/>
  <c r="AY81"/>
  <c r="AY87"/>
  <c r="AY93"/>
  <c r="AY99"/>
  <c r="AY105"/>
  <c r="AY111"/>
  <c r="AY117"/>
  <c r="AY123"/>
  <c r="AY129"/>
  <c r="AY135"/>
  <c r="AX27"/>
  <c r="AX33"/>
  <c r="AX39"/>
  <c r="AX45"/>
  <c r="AX51"/>
  <c r="AX57"/>
  <c r="AX63"/>
  <c r="AX69"/>
  <c r="AX75"/>
  <c r="AX81"/>
  <c r="AX87"/>
  <c r="AX93"/>
  <c r="AX99"/>
  <c r="AX105"/>
  <c r="AX111"/>
  <c r="AX117"/>
  <c r="AX123"/>
  <c r="AX129"/>
  <c r="AX135"/>
  <c r="AW27"/>
  <c r="AW33"/>
  <c r="AW39"/>
  <c r="AW45"/>
  <c r="AW51"/>
  <c r="AW57"/>
  <c r="AW63"/>
  <c r="AW69"/>
  <c r="AW75"/>
  <c r="AW81"/>
  <c r="AW87"/>
  <c r="AW93"/>
  <c r="AW99"/>
  <c r="AW105"/>
  <c r="AW111"/>
  <c r="AW117"/>
  <c r="AW123"/>
  <c r="AW129"/>
  <c r="AW135"/>
  <c r="AV27"/>
  <c r="AV33"/>
  <c r="AV39"/>
  <c r="AV45"/>
  <c r="AV51"/>
  <c r="AV57"/>
  <c r="AV63"/>
  <c r="AV69"/>
  <c r="AV75"/>
  <c r="AV81"/>
  <c r="AV87"/>
  <c r="AV93"/>
  <c r="AV99"/>
  <c r="AV105"/>
  <c r="AV111"/>
  <c r="AV117"/>
  <c r="AV123"/>
  <c r="AV129"/>
  <c r="AV135"/>
  <c r="AU27"/>
  <c r="AU33"/>
  <c r="AU39"/>
  <c r="AU45"/>
  <c r="AU51"/>
  <c r="AU57"/>
  <c r="AU63"/>
  <c r="AU69"/>
  <c r="AU75"/>
  <c r="AU81"/>
  <c r="AU87"/>
  <c r="AU93"/>
  <c r="AU99"/>
  <c r="AU105"/>
  <c r="AU111"/>
  <c r="AU117"/>
  <c r="AU123"/>
  <c r="AU129"/>
  <c r="AU135"/>
  <c r="AT27"/>
  <c r="AT33"/>
  <c r="AT39"/>
  <c r="AT45"/>
  <c r="AT51"/>
  <c r="AT57"/>
  <c r="AT63"/>
  <c r="AT69"/>
  <c r="AT75"/>
  <c r="AT81"/>
  <c r="AT87"/>
  <c r="AT93"/>
  <c r="AT99"/>
  <c r="AT105"/>
  <c r="AT111"/>
  <c r="AT117"/>
  <c r="AT123"/>
  <c r="AT129"/>
  <c r="AT135"/>
  <c r="AS27"/>
  <c r="AS33"/>
  <c r="AS39"/>
  <c r="AS45"/>
  <c r="AS51"/>
  <c r="AS57"/>
  <c r="AS63"/>
  <c r="AS69"/>
  <c r="AS75"/>
  <c r="AS81"/>
  <c r="AS87"/>
  <c r="AS93"/>
  <c r="AS99"/>
  <c r="AS105"/>
  <c r="AS111"/>
  <c r="AS117"/>
  <c r="AS123"/>
  <c r="AS129"/>
  <c r="AS135"/>
  <c r="BK27" i="2"/>
  <c r="BK33"/>
  <c r="BK39"/>
  <c r="BK45"/>
  <c r="BK51"/>
  <c r="BK57"/>
  <c r="BK63"/>
  <c r="BK69"/>
  <c r="BK75"/>
  <c r="BK81"/>
  <c r="BK87"/>
  <c r="BK93"/>
  <c r="BK99"/>
  <c r="BK105"/>
  <c r="BK111"/>
  <c r="BK117"/>
  <c r="BK123"/>
  <c r="BK129"/>
  <c r="BK135"/>
  <c r="BJ27"/>
  <c r="BJ33"/>
  <c r="BJ39"/>
  <c r="BJ45"/>
  <c r="BJ51"/>
  <c r="BJ57"/>
  <c r="BJ63"/>
  <c r="BJ69"/>
  <c r="BJ75"/>
  <c r="BJ81"/>
  <c r="BJ87"/>
  <c r="BJ93"/>
  <c r="BJ99"/>
  <c r="BJ105"/>
  <c r="BJ111"/>
  <c r="BJ117"/>
  <c r="BJ123"/>
  <c r="BJ129"/>
  <c r="BJ135"/>
  <c r="BI27"/>
  <c r="BI33"/>
  <c r="BI39"/>
  <c r="BI45"/>
  <c r="BI51"/>
  <c r="BI57"/>
  <c r="BI63"/>
  <c r="BI69"/>
  <c r="BI75"/>
  <c r="BI81"/>
  <c r="BI87"/>
  <c r="BI93"/>
  <c r="BI99"/>
  <c r="BI105"/>
  <c r="BI111"/>
  <c r="BI117"/>
  <c r="BI123"/>
  <c r="BI129"/>
  <c r="BI135"/>
  <c r="BH27"/>
  <c r="BH33"/>
  <c r="BH39"/>
  <c r="BH45"/>
  <c r="BH51"/>
  <c r="BH57"/>
  <c r="BH63"/>
  <c r="BH69"/>
  <c r="BH75"/>
  <c r="BH81"/>
  <c r="BH87"/>
  <c r="BH93"/>
  <c r="BH99"/>
  <c r="BH105"/>
  <c r="BH111"/>
  <c r="BH117"/>
  <c r="BH123"/>
  <c r="BH129"/>
  <c r="BH135"/>
  <c r="BG27"/>
  <c r="BG33"/>
  <c r="BG39"/>
  <c r="BG45"/>
  <c r="BG51"/>
  <c r="BG57"/>
  <c r="BG63"/>
  <c r="BG69"/>
  <c r="BG75"/>
  <c r="BG81"/>
  <c r="BG87"/>
  <c r="BG93"/>
  <c r="BG99"/>
  <c r="BG105"/>
  <c r="BG111"/>
  <c r="BG117"/>
  <c r="BG123"/>
  <c r="BG129"/>
  <c r="BG135"/>
  <c r="BF27"/>
  <c r="BF33"/>
  <c r="BF39"/>
  <c r="BF45"/>
  <c r="BF51"/>
  <c r="BF57"/>
  <c r="BF63"/>
  <c r="BF69"/>
  <c r="BF75"/>
  <c r="BF81"/>
  <c r="BF87"/>
  <c r="BF93"/>
  <c r="BF99"/>
  <c r="BF105"/>
  <c r="BF111"/>
  <c r="BF117"/>
  <c r="BF123"/>
  <c r="BF129"/>
  <c r="BF135"/>
  <c r="BE27"/>
  <c r="BE33"/>
  <c r="BE39"/>
  <c r="BE45"/>
  <c r="BE51"/>
  <c r="BE57"/>
  <c r="BE63"/>
  <c r="BE69"/>
  <c r="BE75"/>
  <c r="BE81"/>
  <c r="BE87"/>
  <c r="BE93"/>
  <c r="BE99"/>
  <c r="BE105"/>
  <c r="BE111"/>
  <c r="BE117"/>
  <c r="BE123"/>
  <c r="BE129"/>
  <c r="BE135"/>
  <c r="BD27"/>
  <c r="BD33"/>
  <c r="BD39"/>
  <c r="BD45"/>
  <c r="BD51"/>
  <c r="BD57"/>
  <c r="BD63"/>
  <c r="BD69"/>
  <c r="BD75"/>
  <c r="BD81"/>
  <c r="BD87"/>
  <c r="BD93"/>
  <c r="BD99"/>
  <c r="BD105"/>
  <c r="BD111"/>
  <c r="BD117"/>
  <c r="BD123"/>
  <c r="BD129"/>
  <c r="BD135"/>
  <c r="BC27"/>
  <c r="BC33"/>
  <c r="BC39"/>
  <c r="BC45"/>
  <c r="BC51"/>
  <c r="BC57"/>
  <c r="BC63"/>
  <c r="BC69"/>
  <c r="BC75"/>
  <c r="BC81"/>
  <c r="BC87"/>
  <c r="BC93"/>
  <c r="BC99"/>
  <c r="BC105"/>
  <c r="BC111"/>
  <c r="BC117"/>
  <c r="BC123"/>
  <c r="BC129"/>
  <c r="BC135"/>
  <c r="BB27"/>
  <c r="BB33"/>
  <c r="BB39"/>
  <c r="BB45"/>
  <c r="BB51"/>
  <c r="BB57"/>
  <c r="BB63"/>
  <c r="BB69"/>
  <c r="BB75"/>
  <c r="BB81"/>
  <c r="BB87"/>
  <c r="BB93"/>
  <c r="BB99"/>
  <c r="BB105"/>
  <c r="BB111"/>
  <c r="BB117"/>
  <c r="BB123"/>
  <c r="BB129"/>
  <c r="BB135"/>
  <c r="BA27"/>
  <c r="BA33"/>
  <c r="BA39"/>
  <c r="BA45"/>
  <c r="BA51"/>
  <c r="BA57"/>
  <c r="BA63"/>
  <c r="BA69"/>
  <c r="BA75"/>
  <c r="BA81"/>
  <c r="BA87"/>
  <c r="BA93"/>
  <c r="BA99"/>
  <c r="BA105"/>
  <c r="BA111"/>
  <c r="BA117"/>
  <c r="BA123"/>
  <c r="BA129"/>
  <c r="BA135"/>
  <c r="AZ27"/>
  <c r="AZ33"/>
  <c r="AZ39"/>
  <c r="AZ45"/>
  <c r="AZ51"/>
  <c r="AZ57"/>
  <c r="AZ63"/>
  <c r="AZ69"/>
  <c r="AZ75"/>
  <c r="AZ81"/>
  <c r="AZ87"/>
  <c r="AZ93"/>
  <c r="AZ99"/>
  <c r="AZ105"/>
  <c r="AZ111"/>
  <c r="AZ117"/>
  <c r="AZ123"/>
  <c r="AZ129"/>
  <c r="AZ135"/>
  <c r="AY27"/>
  <c r="AY33"/>
  <c r="AY39"/>
  <c r="AY45"/>
  <c r="AY51"/>
  <c r="AY57"/>
  <c r="AY63"/>
  <c r="AY69"/>
  <c r="AY75"/>
  <c r="AY81"/>
  <c r="AY87"/>
  <c r="AY93"/>
  <c r="AY99"/>
  <c r="AY105"/>
  <c r="AY111"/>
  <c r="AY117"/>
  <c r="AY123"/>
  <c r="AY129"/>
  <c r="AY135"/>
  <c r="AX27"/>
  <c r="AX33"/>
  <c r="AX39"/>
  <c r="AX45"/>
  <c r="AX51"/>
  <c r="AX57"/>
  <c r="AX63"/>
  <c r="AX69"/>
  <c r="AX75"/>
  <c r="AX81"/>
  <c r="AX87"/>
  <c r="AX93"/>
  <c r="AX99"/>
  <c r="AX105"/>
  <c r="AX111"/>
  <c r="AX117"/>
  <c r="AX123"/>
  <c r="AX129"/>
  <c r="AX135"/>
  <c r="AW27"/>
  <c r="AW33"/>
  <c r="AW39"/>
  <c r="AW45"/>
  <c r="AW51"/>
  <c r="AW57"/>
  <c r="AW63"/>
  <c r="AW69"/>
  <c r="AW75"/>
  <c r="AW81"/>
  <c r="AW87"/>
  <c r="AW93"/>
  <c r="AW99"/>
  <c r="AW105"/>
  <c r="AW111"/>
  <c r="AW117"/>
  <c r="AW123"/>
  <c r="AW129"/>
  <c r="AW135"/>
  <c r="AV27"/>
  <c r="AV33"/>
  <c r="AV39"/>
  <c r="AV45"/>
  <c r="AV51"/>
  <c r="AV57"/>
  <c r="AV63"/>
  <c r="AV69"/>
  <c r="AV75"/>
  <c r="AV81"/>
  <c r="AV87"/>
  <c r="AV93"/>
  <c r="AV99"/>
  <c r="AV105"/>
  <c r="AV111"/>
  <c r="AV117"/>
  <c r="AV123"/>
  <c r="AV129"/>
  <c r="AV135"/>
  <c r="AU27"/>
  <c r="AU33"/>
  <c r="AU39"/>
  <c r="AU45"/>
  <c r="AU51"/>
  <c r="AU57"/>
  <c r="AU63"/>
  <c r="AU69"/>
  <c r="AU75"/>
  <c r="AU81"/>
  <c r="AU87"/>
  <c r="AU93"/>
  <c r="AU99"/>
  <c r="AU105"/>
  <c r="AU111"/>
  <c r="AU117"/>
  <c r="AU123"/>
  <c r="AU129"/>
  <c r="AU135"/>
  <c r="AT27"/>
  <c r="AT33"/>
  <c r="AT39"/>
  <c r="AT45"/>
  <c r="AT51"/>
  <c r="AT57"/>
  <c r="AT63"/>
  <c r="AT69"/>
  <c r="AT75"/>
  <c r="AT81"/>
  <c r="AT87"/>
  <c r="AT93"/>
  <c r="AT99"/>
  <c r="AT105"/>
  <c r="AT111"/>
  <c r="AT117"/>
  <c r="AT123"/>
  <c r="AT129"/>
  <c r="AT135"/>
  <c r="F129" i="16"/>
  <c r="F105"/>
  <c r="F99"/>
  <c r="F81"/>
  <c r="F129" i="15"/>
  <c r="F105"/>
  <c r="F99"/>
  <c r="F152" s="1"/>
  <c r="F81"/>
  <c r="F129" i="14"/>
  <c r="F105"/>
  <c r="F99"/>
  <c r="F81"/>
  <c r="F129" i="13"/>
  <c r="F105"/>
  <c r="F99"/>
  <c r="F81"/>
  <c r="AS27" i="2"/>
  <c r="AS39"/>
  <c r="AS45"/>
  <c r="AS51"/>
  <c r="AS57"/>
  <c r="AS63"/>
  <c r="AS69"/>
  <c r="AS75"/>
  <c r="AS81"/>
  <c r="AS87"/>
  <c r="AS93"/>
  <c r="AS99"/>
  <c r="AS105"/>
  <c r="AS111"/>
  <c r="AS117"/>
  <c r="AS123"/>
  <c r="AS129"/>
  <c r="AS135"/>
  <c r="B20" i="16"/>
  <c r="B20" i="15"/>
  <c r="B20" i="14"/>
  <c r="B20" i="13"/>
  <c r="AG27" i="16"/>
  <c r="AG33"/>
  <c r="AG39"/>
  <c r="AG45"/>
  <c r="AG51"/>
  <c r="AG57"/>
  <c r="AG63"/>
  <c r="AG69"/>
  <c r="AG75"/>
  <c r="AG81"/>
  <c r="AG87"/>
  <c r="AG93"/>
  <c r="AG99"/>
  <c r="AG105"/>
  <c r="AG111"/>
  <c r="AG117"/>
  <c r="AG123"/>
  <c r="AG129"/>
  <c r="AG135"/>
  <c r="AJ27"/>
  <c r="AJ33"/>
  <c r="AJ39"/>
  <c r="AJ45"/>
  <c r="AJ51"/>
  <c r="AJ57"/>
  <c r="AJ63"/>
  <c r="AJ69"/>
  <c r="AJ75"/>
  <c r="AJ81"/>
  <c r="AJ87"/>
  <c r="AJ93"/>
  <c r="AJ99"/>
  <c r="AJ105"/>
  <c r="AJ111"/>
  <c r="AJ117"/>
  <c r="AJ123"/>
  <c r="AJ129"/>
  <c r="AJ135"/>
  <c r="AK27"/>
  <c r="AK33"/>
  <c r="AK39"/>
  <c r="AK45"/>
  <c r="AK51"/>
  <c r="AK57"/>
  <c r="AK63"/>
  <c r="AK69"/>
  <c r="AK75"/>
  <c r="AK81"/>
  <c r="AK87"/>
  <c r="AK93"/>
  <c r="AK99"/>
  <c r="AK105"/>
  <c r="AK111"/>
  <c r="AK117"/>
  <c r="AK123"/>
  <c r="AK129"/>
  <c r="AK135"/>
  <c r="AO27"/>
  <c r="AO33"/>
  <c r="AO39"/>
  <c r="AO45"/>
  <c r="AO51"/>
  <c r="AO57"/>
  <c r="AO63"/>
  <c r="AO69"/>
  <c r="AO75"/>
  <c r="AO81"/>
  <c r="AO87"/>
  <c r="AO93"/>
  <c r="AO99"/>
  <c r="AO105"/>
  <c r="AO111"/>
  <c r="AO117"/>
  <c r="AO123"/>
  <c r="AO129"/>
  <c r="AO135"/>
  <c r="AG27" i="15"/>
  <c r="AG33"/>
  <c r="AG39"/>
  <c r="AG45"/>
  <c r="AG51"/>
  <c r="AG57"/>
  <c r="AG63"/>
  <c r="AG69"/>
  <c r="AG75"/>
  <c r="AG81"/>
  <c r="AG87"/>
  <c r="AG93"/>
  <c r="AG99"/>
  <c r="AG105"/>
  <c r="AG111"/>
  <c r="AG117"/>
  <c r="AG123"/>
  <c r="AG129"/>
  <c r="AG135"/>
  <c r="AJ27"/>
  <c r="AJ33"/>
  <c r="AJ39"/>
  <c r="AJ45"/>
  <c r="AJ51"/>
  <c r="AJ57"/>
  <c r="AJ63"/>
  <c r="AJ69"/>
  <c r="AJ75"/>
  <c r="AJ81"/>
  <c r="AJ87"/>
  <c r="AJ93"/>
  <c r="AJ99"/>
  <c r="AJ105"/>
  <c r="AJ111"/>
  <c r="AJ117"/>
  <c r="AJ123"/>
  <c r="AJ129"/>
  <c r="AJ135"/>
  <c r="AK27"/>
  <c r="AK33"/>
  <c r="AK39"/>
  <c r="AK45"/>
  <c r="AK51"/>
  <c r="AK57"/>
  <c r="AK63"/>
  <c r="AK69"/>
  <c r="AK75"/>
  <c r="AK81"/>
  <c r="AK87"/>
  <c r="AK93"/>
  <c r="AK99"/>
  <c r="AK105"/>
  <c r="AK111"/>
  <c r="AK117"/>
  <c r="AK123"/>
  <c r="AK129"/>
  <c r="AK135"/>
  <c r="AO27"/>
  <c r="AO33"/>
  <c r="AO39"/>
  <c r="AO45"/>
  <c r="AO51"/>
  <c r="AO57"/>
  <c r="AO63"/>
  <c r="AO69"/>
  <c r="AO75"/>
  <c r="AO81"/>
  <c r="AO87"/>
  <c r="AO93"/>
  <c r="AO99"/>
  <c r="AO105"/>
  <c r="AO111"/>
  <c r="AO117"/>
  <c r="AO123"/>
  <c r="AO129"/>
  <c r="AO135"/>
  <c r="AG27" i="14"/>
  <c r="AG33"/>
  <c r="AG39"/>
  <c r="AG45"/>
  <c r="AG51"/>
  <c r="AG57"/>
  <c r="AG63"/>
  <c r="AG69"/>
  <c r="AG75"/>
  <c r="AG81"/>
  <c r="AG87"/>
  <c r="AG93"/>
  <c r="AG99"/>
  <c r="AG105"/>
  <c r="AG111"/>
  <c r="AG117"/>
  <c r="AG123"/>
  <c r="AG129"/>
  <c r="AG135"/>
  <c r="AJ27"/>
  <c r="AJ33"/>
  <c r="AJ39"/>
  <c r="AJ45"/>
  <c r="AJ51"/>
  <c r="AJ57"/>
  <c r="AJ63"/>
  <c r="AJ69"/>
  <c r="AJ75"/>
  <c r="AJ81"/>
  <c r="AJ87"/>
  <c r="AJ93"/>
  <c r="AJ99"/>
  <c r="AJ105"/>
  <c r="AJ111"/>
  <c r="AJ117"/>
  <c r="AJ123"/>
  <c r="AJ129"/>
  <c r="AJ135"/>
  <c r="AK27"/>
  <c r="AK33"/>
  <c r="AK39"/>
  <c r="AK45"/>
  <c r="AK51"/>
  <c r="AK57"/>
  <c r="AK63"/>
  <c r="AK69"/>
  <c r="AK75"/>
  <c r="AK81"/>
  <c r="AK87"/>
  <c r="AK93"/>
  <c r="AK99"/>
  <c r="AK105"/>
  <c r="AK111"/>
  <c r="AK117"/>
  <c r="AK123"/>
  <c r="AK129"/>
  <c r="AK135"/>
  <c r="AO27"/>
  <c r="AO33"/>
  <c r="AO39"/>
  <c r="AO45"/>
  <c r="AO51"/>
  <c r="AO57"/>
  <c r="AO63"/>
  <c r="AO69"/>
  <c r="AO75"/>
  <c r="AO81"/>
  <c r="AO87"/>
  <c r="AO93"/>
  <c r="AO99"/>
  <c r="AO105"/>
  <c r="AO111"/>
  <c r="AO117"/>
  <c r="AO123"/>
  <c r="AO129"/>
  <c r="AO135"/>
  <c r="AG27" i="13"/>
  <c r="AG33"/>
  <c r="AG39"/>
  <c r="AG45"/>
  <c r="AG51"/>
  <c r="AG57"/>
  <c r="AG63"/>
  <c r="AG69"/>
  <c r="AG75"/>
  <c r="AG81"/>
  <c r="AG87"/>
  <c r="AG93"/>
  <c r="AG99"/>
  <c r="AG105"/>
  <c r="AG111"/>
  <c r="AG117"/>
  <c r="AG123"/>
  <c r="AG129"/>
  <c r="AG135"/>
  <c r="AJ27"/>
  <c r="AJ33"/>
  <c r="AJ39"/>
  <c r="AJ45"/>
  <c r="AJ51"/>
  <c r="AJ57"/>
  <c r="AJ63"/>
  <c r="AJ69"/>
  <c r="AJ75"/>
  <c r="AJ81"/>
  <c r="AJ87"/>
  <c r="AJ93"/>
  <c r="AJ99"/>
  <c r="AJ105"/>
  <c r="AJ111"/>
  <c r="AJ117"/>
  <c r="AJ123"/>
  <c r="AJ129"/>
  <c r="AJ135"/>
  <c r="AK27"/>
  <c r="AK33"/>
  <c r="AK39"/>
  <c r="AK45"/>
  <c r="AK51"/>
  <c r="AK57"/>
  <c r="AK63"/>
  <c r="AK69"/>
  <c r="AK75"/>
  <c r="AK81"/>
  <c r="AK87"/>
  <c r="AK93"/>
  <c r="AK99"/>
  <c r="AK105"/>
  <c r="AK111"/>
  <c r="AK117"/>
  <c r="AK123"/>
  <c r="AK129"/>
  <c r="AK135"/>
  <c r="AO27"/>
  <c r="AO33"/>
  <c r="AO39"/>
  <c r="AO45"/>
  <c r="AO51"/>
  <c r="AO57"/>
  <c r="AO63"/>
  <c r="AO69"/>
  <c r="AO75"/>
  <c r="AO81"/>
  <c r="AO87"/>
  <c r="AO93"/>
  <c r="AO99"/>
  <c r="AO105"/>
  <c r="AO111"/>
  <c r="AO117"/>
  <c r="AO123"/>
  <c r="AO129"/>
  <c r="AO135"/>
  <c r="B11" i="16"/>
  <c r="BH153"/>
  <c r="Q117" s="1"/>
  <c r="R117" s="1"/>
  <c r="BD153"/>
  <c r="Q93" s="1"/>
  <c r="R93" s="1"/>
  <c r="AZ153"/>
  <c r="Q69" s="1"/>
  <c r="R69" s="1"/>
  <c r="AV153"/>
  <c r="Q45" s="1"/>
  <c r="R45" s="1"/>
  <c r="F152"/>
  <c r="D152"/>
  <c r="B152"/>
  <c r="A135"/>
  <c r="A129"/>
  <c r="A123"/>
  <c r="A117"/>
  <c r="A111"/>
  <c r="A105"/>
  <c r="A99"/>
  <c r="A93"/>
  <c r="A87"/>
  <c r="A81"/>
  <c r="A75"/>
  <c r="A69"/>
  <c r="A63"/>
  <c r="A57"/>
  <c r="A51"/>
  <c r="A45"/>
  <c r="A39"/>
  <c r="A33"/>
  <c r="A27"/>
  <c r="B11" i="15"/>
  <c r="AG153"/>
  <c r="J81" s="1"/>
  <c r="K81" s="1"/>
  <c r="BJ153"/>
  <c r="Q129" s="1"/>
  <c r="R129" s="1"/>
  <c r="BF153"/>
  <c r="Q105" s="1"/>
  <c r="R105" s="1"/>
  <c r="BB153"/>
  <c r="Q81" s="1"/>
  <c r="R81" s="1"/>
  <c r="AW153"/>
  <c r="Q51" s="1"/>
  <c r="R51" s="1"/>
  <c r="AU153"/>
  <c r="Q39" s="1"/>
  <c r="R39" s="1"/>
  <c r="AS153"/>
  <c r="Q27" s="1"/>
  <c r="R27"/>
  <c r="D152"/>
  <c r="B152"/>
  <c r="A135"/>
  <c r="A129"/>
  <c r="A123"/>
  <c r="O117"/>
  <c r="A117"/>
  <c r="A111"/>
  <c r="A105"/>
  <c r="A99"/>
  <c r="A93"/>
  <c r="A87"/>
  <c r="A81"/>
  <c r="A75"/>
  <c r="A69"/>
  <c r="A63"/>
  <c r="A57"/>
  <c r="A51"/>
  <c r="A45"/>
  <c r="A39"/>
  <c r="A33"/>
  <c r="A27"/>
  <c r="B11" i="14"/>
  <c r="AJ153"/>
  <c r="J99" s="1"/>
  <c r="K99" s="1"/>
  <c r="BJ153"/>
  <c r="Q129" s="1"/>
  <c r="R129" s="1"/>
  <c r="BH153"/>
  <c r="Q117" s="1"/>
  <c r="R117" s="1"/>
  <c r="BF153"/>
  <c r="Q105" s="1"/>
  <c r="R105" s="1"/>
  <c r="BD153"/>
  <c r="Q93" s="1"/>
  <c r="R93" s="1"/>
  <c r="BB153"/>
  <c r="Q81" s="1"/>
  <c r="R81"/>
  <c r="AZ153"/>
  <c r="Q69" s="1"/>
  <c r="R69" s="1"/>
  <c r="AX153"/>
  <c r="Q57" s="1"/>
  <c r="R57" s="1"/>
  <c r="AV153"/>
  <c r="Q45" s="1"/>
  <c r="R45" s="1"/>
  <c r="AT153"/>
  <c r="Q33" s="1"/>
  <c r="R33"/>
  <c r="F152"/>
  <c r="D152"/>
  <c r="B152"/>
  <c r="A135"/>
  <c r="A129"/>
  <c r="A123"/>
  <c r="A117"/>
  <c r="A111"/>
  <c r="A105"/>
  <c r="A99"/>
  <c r="A93"/>
  <c r="A87"/>
  <c r="A81"/>
  <c r="A75"/>
  <c r="A69"/>
  <c r="A63"/>
  <c r="A57"/>
  <c r="A51"/>
  <c r="A45"/>
  <c r="A39"/>
  <c r="A33"/>
  <c r="A27"/>
  <c r="B11" i="13"/>
  <c r="AG153"/>
  <c r="J81" s="1"/>
  <c r="K81" s="1"/>
  <c r="AO153"/>
  <c r="J129" s="1"/>
  <c r="K129" s="1"/>
  <c r="BJ153"/>
  <c r="Q129" s="1"/>
  <c r="R129" s="1"/>
  <c r="BH153"/>
  <c r="Q117" s="1"/>
  <c r="R117"/>
  <c r="BF153"/>
  <c r="Q105" s="1"/>
  <c r="R105" s="1"/>
  <c r="BD153"/>
  <c r="Q93" s="1"/>
  <c r="R93" s="1"/>
  <c r="BB153"/>
  <c r="Q81" s="1"/>
  <c r="R81" s="1"/>
  <c r="AZ153"/>
  <c r="Q69" s="1"/>
  <c r="R69"/>
  <c r="AX153"/>
  <c r="Q57" s="1"/>
  <c r="R57" s="1"/>
  <c r="AV153"/>
  <c r="Q45" s="1"/>
  <c r="R45" s="1"/>
  <c r="AT153"/>
  <c r="Q33" s="1"/>
  <c r="R33" s="1"/>
  <c r="F152"/>
  <c r="D152"/>
  <c r="B152"/>
  <c r="A135"/>
  <c r="A129"/>
  <c r="A123"/>
  <c r="A117"/>
  <c r="A111"/>
  <c r="A105"/>
  <c r="A99"/>
  <c r="O93"/>
  <c r="A93"/>
  <c r="A87"/>
  <c r="A81"/>
  <c r="A75"/>
  <c r="A69"/>
  <c r="A63"/>
  <c r="A57"/>
  <c r="A51"/>
  <c r="A45"/>
  <c r="A39"/>
  <c r="A33"/>
  <c r="A27"/>
  <c r="D81" i="11"/>
  <c r="D83"/>
  <c r="D67"/>
  <c r="D69"/>
  <c r="D71"/>
  <c r="D55"/>
  <c r="D53"/>
  <c r="D43"/>
  <c r="D41"/>
  <c r="D39"/>
  <c r="B11" i="2"/>
  <c r="D25" i="11"/>
  <c r="F88"/>
  <c r="E88"/>
  <c r="D88"/>
  <c r="F74"/>
  <c r="E74"/>
  <c r="D74"/>
  <c r="F60"/>
  <c r="E60"/>
  <c r="D60"/>
  <c r="F46"/>
  <c r="E46"/>
  <c r="D46"/>
  <c r="B63" i="12"/>
  <c r="B62"/>
  <c r="B50"/>
  <c r="B49"/>
  <c r="B48"/>
  <c r="B35"/>
  <c r="B34"/>
  <c r="B22"/>
  <c r="B21"/>
  <c r="B20"/>
  <c r="B8"/>
  <c r="B7"/>
  <c r="B6"/>
  <c r="C42" i="1"/>
  <c r="X141" i="2"/>
  <c r="X153" s="1"/>
  <c r="J27" s="1"/>
  <c r="K27" s="1"/>
  <c r="Y141"/>
  <c r="Y153" s="1"/>
  <c r="J33" s="1"/>
  <c r="Z141"/>
  <c r="Z153" s="1"/>
  <c r="J39" s="1"/>
  <c r="AA141"/>
  <c r="AA153" s="1"/>
  <c r="J45" s="1"/>
  <c r="AB141"/>
  <c r="AB153" s="1"/>
  <c r="J51" s="1"/>
  <c r="AC141"/>
  <c r="AC153" s="1"/>
  <c r="J57" s="1"/>
  <c r="AD141"/>
  <c r="AD153" s="1"/>
  <c r="J63" s="1"/>
  <c r="AE141"/>
  <c r="AE153" s="1"/>
  <c r="J69" s="1"/>
  <c r="AF141"/>
  <c r="AF153" s="1"/>
  <c r="J75" s="1"/>
  <c r="AG141"/>
  <c r="AH141"/>
  <c r="AH153" s="1"/>
  <c r="J87" s="1"/>
  <c r="AI141"/>
  <c r="AI153" s="1"/>
  <c r="J93" s="1"/>
  <c r="AJ141"/>
  <c r="AK141"/>
  <c r="AL141"/>
  <c r="AL153" s="1"/>
  <c r="J111" s="1"/>
  <c r="AM141"/>
  <c r="AM153" s="1"/>
  <c r="J117" s="1"/>
  <c r="AN141"/>
  <c r="AN153" s="1"/>
  <c r="J123" s="1"/>
  <c r="AO141"/>
  <c r="AO153" s="1"/>
  <c r="J129" s="1"/>
  <c r="K129" s="1"/>
  <c r="S129" s="1"/>
  <c r="AP141"/>
  <c r="AP153" s="1"/>
  <c r="J135" s="1"/>
  <c r="B21" i="1"/>
  <c r="B32" s="1"/>
  <c r="A141" i="2"/>
  <c r="BK141"/>
  <c r="BJ141"/>
  <c r="BI141"/>
  <c r="BH141"/>
  <c r="BG141"/>
  <c r="BF141"/>
  <c r="BE141"/>
  <c r="BD141"/>
  <c r="BC141"/>
  <c r="BB141"/>
  <c r="BA141"/>
  <c r="AZ141"/>
  <c r="AY141"/>
  <c r="AX141"/>
  <c r="AW141"/>
  <c r="AV141"/>
  <c r="AU141"/>
  <c r="AT141"/>
  <c r="AS141"/>
  <c r="A93"/>
  <c r="M25" i="11"/>
  <c r="F32"/>
  <c r="A75" i="2"/>
  <c r="A69"/>
  <c r="A63"/>
  <c r="A129"/>
  <c r="A105"/>
  <c r="A99"/>
  <c r="A57"/>
  <c r="F152"/>
  <c r="D152"/>
  <c r="B152"/>
  <c r="A117"/>
  <c r="A111"/>
  <c r="A135"/>
  <c r="A123"/>
  <c r="A45"/>
  <c r="A39"/>
  <c r="A33"/>
  <c r="A27"/>
  <c r="A87"/>
  <c r="A81"/>
  <c r="A51"/>
  <c r="N24" i="11"/>
  <c r="L24" s="1"/>
  <c r="K24"/>
  <c r="E32"/>
  <c r="D32"/>
  <c r="L7"/>
  <c r="K7"/>
  <c r="J7"/>
  <c r="AK153" i="16"/>
  <c r="J105" s="1"/>
  <c r="K105" s="1"/>
  <c r="AJ153" i="15"/>
  <c r="J99" s="1"/>
  <c r="K99" s="1"/>
  <c r="AO153" i="14"/>
  <c r="J129" s="1"/>
  <c r="K129" s="1"/>
  <c r="AJ153" i="13"/>
  <c r="J99" s="1"/>
  <c r="K99" s="1"/>
  <c r="O129" i="2"/>
  <c r="AS33"/>
  <c r="AS153"/>
  <c r="Q27" s="1"/>
  <c r="R27" s="1"/>
  <c r="G21"/>
  <c r="F8" i="12"/>
  <c r="G21" i="16"/>
  <c r="F64" i="12"/>
  <c r="G21" i="15"/>
  <c r="F50" i="12" s="1"/>
  <c r="G21" i="14"/>
  <c r="F36" i="12" s="1"/>
  <c r="G21" i="13"/>
  <c r="F22" i="12" s="1"/>
  <c r="G45" i="1"/>
  <c r="J24" i="11"/>
  <c r="S81" i="15"/>
  <c r="T81" s="1"/>
  <c r="O81"/>
  <c r="B22" i="14"/>
  <c r="B22" i="13"/>
  <c r="B22" i="15"/>
  <c r="F12" s="1"/>
  <c r="B22" i="16"/>
  <c r="S117" i="13"/>
  <c r="T117" s="1"/>
  <c r="S93"/>
  <c r="S117" i="15"/>
  <c r="S93"/>
  <c r="S45" i="13"/>
  <c r="O45"/>
  <c r="S69"/>
  <c r="T69" s="1"/>
  <c r="O69"/>
  <c r="S33" i="15"/>
  <c r="O33"/>
  <c r="S57"/>
  <c r="O57"/>
  <c r="B65" i="12"/>
  <c r="F12" i="16"/>
  <c r="F14"/>
  <c r="C16" i="11"/>
  <c r="B51" i="12"/>
  <c r="C13" i="11"/>
  <c r="B23" i="12"/>
  <c r="F14" i="13"/>
  <c r="C7" i="11"/>
  <c r="E44" s="1"/>
  <c r="F44" s="1"/>
  <c r="F12" i="13"/>
  <c r="O123"/>
  <c r="S123"/>
  <c r="S33"/>
  <c r="O33"/>
  <c r="S57"/>
  <c r="O57"/>
  <c r="S45" i="15"/>
  <c r="O45"/>
  <c r="O69"/>
  <c r="S69"/>
  <c r="O27" i="14"/>
  <c r="S27"/>
  <c r="O27" i="16"/>
  <c r="S27"/>
  <c r="B37" i="12"/>
  <c r="F12" i="14"/>
  <c r="F14"/>
  <c r="C10" i="11"/>
  <c r="F13" i="16"/>
  <c r="F13" i="15"/>
  <c r="F13" i="13"/>
  <c r="F13" i="14"/>
  <c r="F15" s="1"/>
  <c r="E58" i="11"/>
  <c r="F58" s="1"/>
  <c r="E72"/>
  <c r="F72"/>
  <c r="F75" s="1"/>
  <c r="F76" s="1"/>
  <c r="F77" s="1"/>
  <c r="E86"/>
  <c r="F86" s="1"/>
  <c r="F15" i="13"/>
  <c r="F15" i="16"/>
  <c r="S158" i="2"/>
  <c r="B16" i="12" s="1"/>
  <c r="E75" i="11"/>
  <c r="E76" s="1"/>
  <c r="E77" s="1"/>
  <c r="B30" i="12"/>
  <c r="B27"/>
  <c r="B41"/>
  <c r="B44"/>
  <c r="B58"/>
  <c r="B55"/>
  <c r="B69"/>
  <c r="B72"/>
  <c r="O129" i="14" l="1"/>
  <c r="S129"/>
  <c r="N135" i="15"/>
  <c r="O135" s="1"/>
  <c r="S135"/>
  <c r="N123"/>
  <c r="S123"/>
  <c r="O123"/>
  <c r="N111"/>
  <c r="S111"/>
  <c r="O111"/>
  <c r="N87"/>
  <c r="S87"/>
  <c r="O87"/>
  <c r="N75"/>
  <c r="O75" s="1"/>
  <c r="S75"/>
  <c r="N63"/>
  <c r="O63"/>
  <c r="S63"/>
  <c r="N51"/>
  <c r="O51" s="1"/>
  <c r="S51"/>
  <c r="T51" s="1"/>
  <c r="N39"/>
  <c r="O39"/>
  <c r="S39"/>
  <c r="N27"/>
  <c r="O27" s="1"/>
  <c r="S27"/>
  <c r="T27" s="1"/>
  <c r="N111" i="13"/>
  <c r="S111"/>
  <c r="O111"/>
  <c r="N75"/>
  <c r="O75" s="1"/>
  <c r="S75"/>
  <c r="N51"/>
  <c r="O51"/>
  <c r="S51"/>
  <c r="N27"/>
  <c r="O27" s="1"/>
  <c r="S27"/>
  <c r="E47" i="11"/>
  <c r="E48" s="1"/>
  <c r="E49" s="1"/>
  <c r="F47"/>
  <c r="F48" s="1"/>
  <c r="F49" s="1"/>
  <c r="D47"/>
  <c r="D48" s="1"/>
  <c r="D49" s="1"/>
  <c r="O129" i="13"/>
  <c r="S129"/>
  <c r="S99"/>
  <c r="O99"/>
  <c r="N87"/>
  <c r="S87"/>
  <c r="O87"/>
  <c r="N63"/>
  <c r="O63"/>
  <c r="S63"/>
  <c r="N39"/>
  <c r="O39" s="1"/>
  <c r="S39"/>
  <c r="T129" i="14"/>
  <c r="T45" i="13"/>
  <c r="T93"/>
  <c r="T33"/>
  <c r="T129"/>
  <c r="AJ153" i="16"/>
  <c r="J99" s="1"/>
  <c r="BI153" i="14"/>
  <c r="Q123" s="1"/>
  <c r="R123" s="1"/>
  <c r="BK153"/>
  <c r="Q135" s="1"/>
  <c r="R135" s="1"/>
  <c r="AT153" i="15"/>
  <c r="Q33" s="1"/>
  <c r="R33" s="1"/>
  <c r="AV153"/>
  <c r="Q45" s="1"/>
  <c r="R45" s="1"/>
  <c r="T45" s="1"/>
  <c r="AX153"/>
  <c r="Q57" s="1"/>
  <c r="R57" s="1"/>
  <c r="T57" s="1"/>
  <c r="AZ153"/>
  <c r="Q69" s="1"/>
  <c r="R69" s="1"/>
  <c r="T69" s="1"/>
  <c r="BD153"/>
  <c r="Q93" s="1"/>
  <c r="R93" s="1"/>
  <c r="T93" s="1"/>
  <c r="BH153"/>
  <c r="Q117" s="1"/>
  <c r="R117" s="1"/>
  <c r="T117" s="1"/>
  <c r="AT153" i="16"/>
  <c r="Q33" s="1"/>
  <c r="R33" s="1"/>
  <c r="AX153"/>
  <c r="Q57" s="1"/>
  <c r="R57" s="1"/>
  <c r="BB153"/>
  <c r="Q81" s="1"/>
  <c r="R81" s="1"/>
  <c r="BF153"/>
  <c r="Q105" s="1"/>
  <c r="R105" s="1"/>
  <c r="BJ153"/>
  <c r="Q129" s="1"/>
  <c r="R129" s="1"/>
  <c r="K135"/>
  <c r="K111"/>
  <c r="S111" s="1"/>
  <c r="K75"/>
  <c r="K51"/>
  <c r="K135" i="14"/>
  <c r="K111"/>
  <c r="K75"/>
  <c r="K51"/>
  <c r="D75" i="11"/>
  <c r="D76" s="1"/>
  <c r="D77" s="1"/>
  <c r="T33" i="15"/>
  <c r="T57" i="13"/>
  <c r="T39" i="15"/>
  <c r="K123" i="16"/>
  <c r="S123" s="1"/>
  <c r="K87"/>
  <c r="S87" s="1"/>
  <c r="K63"/>
  <c r="K39"/>
  <c r="K123" i="14"/>
  <c r="S123" s="1"/>
  <c r="T123" s="1"/>
  <c r="K87"/>
  <c r="S87" s="1"/>
  <c r="K63"/>
  <c r="K39"/>
  <c r="K135" i="13"/>
  <c r="S135" s="1"/>
  <c r="F61" i="11"/>
  <c r="F62" s="1"/>
  <c r="F63" s="1"/>
  <c r="E61"/>
  <c r="E62" s="1"/>
  <c r="E63" s="1"/>
  <c r="D61"/>
  <c r="D62" s="1"/>
  <c r="D63" s="1"/>
  <c r="S105" i="16"/>
  <c r="T105" s="1"/>
  <c r="O105"/>
  <c r="S99" i="14"/>
  <c r="O99"/>
  <c r="F89" i="11"/>
  <c r="F90" s="1"/>
  <c r="F91" s="1"/>
  <c r="E89"/>
  <c r="E90" s="1"/>
  <c r="E91" s="1"/>
  <c r="D89"/>
  <c r="D90" s="1"/>
  <c r="D91" s="1"/>
  <c r="O99" i="15"/>
  <c r="S99"/>
  <c r="S81" i="13"/>
  <c r="T81" s="1"/>
  <c r="O81"/>
  <c r="M26" i="11"/>
  <c r="N25"/>
  <c r="B36" i="1"/>
  <c r="B38"/>
  <c r="B37"/>
  <c r="G17" i="16"/>
  <c r="G17" i="14"/>
  <c r="G17" i="13"/>
  <c r="D57" i="11"/>
  <c r="B36" i="12"/>
  <c r="D85" i="11"/>
  <c r="B64" i="12"/>
  <c r="N117" i="13"/>
  <c r="O117"/>
  <c r="N93" i="15"/>
  <c r="N111" i="16"/>
  <c r="O111" s="1"/>
  <c r="AK153" i="13"/>
  <c r="J105" s="1"/>
  <c r="K105" s="1"/>
  <c r="AK153" i="14"/>
  <c r="J105" s="1"/>
  <c r="K105" s="1"/>
  <c r="AG153"/>
  <c r="J81" s="1"/>
  <c r="K81" s="1"/>
  <c r="AO153" i="15"/>
  <c r="J129" s="1"/>
  <c r="K129" s="1"/>
  <c r="AK153"/>
  <c r="J105" s="1"/>
  <c r="K105" s="1"/>
  <c r="AO153" i="16"/>
  <c r="J129" s="1"/>
  <c r="K129" s="1"/>
  <c r="AG153"/>
  <c r="J81" s="1"/>
  <c r="K81" s="1"/>
  <c r="K99"/>
  <c r="AT153" i="2"/>
  <c r="Q33" s="1"/>
  <c r="R33" s="1"/>
  <c r="AU153"/>
  <c r="Q39" s="1"/>
  <c r="R39" s="1"/>
  <c r="AV153"/>
  <c r="Q45" s="1"/>
  <c r="R45" s="1"/>
  <c r="AW153"/>
  <c r="Q51" s="1"/>
  <c r="R51" s="1"/>
  <c r="AX153"/>
  <c r="Q57" s="1"/>
  <c r="R57" s="1"/>
  <c r="AY153"/>
  <c r="Q63" s="1"/>
  <c r="R63" s="1"/>
  <c r="AZ153"/>
  <c r="Q69" s="1"/>
  <c r="R69" s="1"/>
  <c r="BA153"/>
  <c r="Q75" s="1"/>
  <c r="R75" s="1"/>
  <c r="BB153"/>
  <c r="Q81" s="1"/>
  <c r="R81" s="1"/>
  <c r="BC153"/>
  <c r="Q87" s="1"/>
  <c r="R87" s="1"/>
  <c r="BD153"/>
  <c r="Q93" s="1"/>
  <c r="R93" s="1"/>
  <c r="BE153"/>
  <c r="Q99" s="1"/>
  <c r="R99" s="1"/>
  <c r="BF153"/>
  <c r="Q105" s="1"/>
  <c r="R105" s="1"/>
  <c r="BG153"/>
  <c r="Q111" s="1"/>
  <c r="R111" s="1"/>
  <c r="BH153"/>
  <c r="Q117" s="1"/>
  <c r="R117" s="1"/>
  <c r="BI153"/>
  <c r="Q123" s="1"/>
  <c r="R123" s="1"/>
  <c r="BJ153"/>
  <c r="Q129" s="1"/>
  <c r="R129" s="1"/>
  <c r="T129" s="1"/>
  <c r="BK153"/>
  <c r="Q135" s="1"/>
  <c r="R135" s="1"/>
  <c r="AS153" i="13"/>
  <c r="Q27" s="1"/>
  <c r="R27" s="1"/>
  <c r="T27" s="1"/>
  <c r="AU153"/>
  <c r="Q39" s="1"/>
  <c r="R39" s="1"/>
  <c r="AW153"/>
  <c r="Q51" s="1"/>
  <c r="R51" s="1"/>
  <c r="T51" s="1"/>
  <c r="AY153"/>
  <c r="Q63" s="1"/>
  <c r="R63" s="1"/>
  <c r="T63" s="1"/>
  <c r="BA153"/>
  <c r="Q75" s="1"/>
  <c r="R75" s="1"/>
  <c r="T75" s="1"/>
  <c r="BC153"/>
  <c r="Q87" s="1"/>
  <c r="R87" s="1"/>
  <c r="T87" s="1"/>
  <c r="BE153"/>
  <c r="Q99" s="1"/>
  <c r="R99" s="1"/>
  <c r="T99" s="1"/>
  <c r="BG153"/>
  <c r="Q111" s="1"/>
  <c r="R111" s="1"/>
  <c r="BI153"/>
  <c r="Q123" s="1"/>
  <c r="R123" s="1"/>
  <c r="T123" s="1"/>
  <c r="BK153"/>
  <c r="Q135" s="1"/>
  <c r="R135" s="1"/>
  <c r="AS153" i="14"/>
  <c r="Q27" s="1"/>
  <c r="R27" s="1"/>
  <c r="T27" s="1"/>
  <c r="AU153"/>
  <c r="Q39" s="1"/>
  <c r="R39" s="1"/>
  <c r="AW153"/>
  <c r="Q51" s="1"/>
  <c r="R51" s="1"/>
  <c r="AY153"/>
  <c r="Q63" s="1"/>
  <c r="R63" s="1"/>
  <c r="BA153"/>
  <c r="Q75" s="1"/>
  <c r="R75" s="1"/>
  <c r="BC153"/>
  <c r="Q87" s="1"/>
  <c r="R87" s="1"/>
  <c r="T87" s="1"/>
  <c r="BE153"/>
  <c r="Q99" s="1"/>
  <c r="R99" s="1"/>
  <c r="T99" s="1"/>
  <c r="BG153"/>
  <c r="Q111" s="1"/>
  <c r="R111" s="1"/>
  <c r="N152" i="15"/>
  <c r="K93" i="16"/>
  <c r="K69"/>
  <c r="K45"/>
  <c r="K93" i="14"/>
  <c r="K69"/>
  <c r="K45"/>
  <c r="K135" i="2"/>
  <c r="K123"/>
  <c r="K117"/>
  <c r="K111"/>
  <c r="K93"/>
  <c r="K87"/>
  <c r="K75"/>
  <c r="K69"/>
  <c r="K63"/>
  <c r="K57"/>
  <c r="K51"/>
  <c r="K45"/>
  <c r="K39"/>
  <c r="K33"/>
  <c r="N27"/>
  <c r="S27"/>
  <c r="B22"/>
  <c r="F13"/>
  <c r="D27" i="11"/>
  <c r="N123" i="16"/>
  <c r="O123" s="1"/>
  <c r="N87"/>
  <c r="O87" s="1"/>
  <c r="N123" i="14"/>
  <c r="O123" s="1"/>
  <c r="N87"/>
  <c r="O87" s="1"/>
  <c r="N135" i="13"/>
  <c r="N152" s="1"/>
  <c r="F14" i="15"/>
  <c r="F15" s="1"/>
  <c r="G17" s="1"/>
  <c r="K117" i="16"/>
  <c r="K57"/>
  <c r="K33"/>
  <c r="K117" i="14"/>
  <c r="K57"/>
  <c r="K33"/>
  <c r="D29" i="11"/>
  <c r="F14" i="2"/>
  <c r="AK153"/>
  <c r="J105" s="1"/>
  <c r="K105" s="1"/>
  <c r="AJ153"/>
  <c r="J99" s="1"/>
  <c r="K99" s="1"/>
  <c r="AY153" i="15"/>
  <c r="Q63" s="1"/>
  <c r="R63" s="1"/>
  <c r="T63" s="1"/>
  <c r="BA153"/>
  <c r="Q75" s="1"/>
  <c r="R75" s="1"/>
  <c r="T75" s="1"/>
  <c r="BC153"/>
  <c r="Q87" s="1"/>
  <c r="R87" s="1"/>
  <c r="T87" s="1"/>
  <c r="BE153"/>
  <c r="Q99" s="1"/>
  <c r="R99" s="1"/>
  <c r="BG153"/>
  <c r="Q111" s="1"/>
  <c r="R111" s="1"/>
  <c r="T111" s="1"/>
  <c r="BI153"/>
  <c r="Q123" s="1"/>
  <c r="R123" s="1"/>
  <c r="T123" s="1"/>
  <c r="BK153"/>
  <c r="Q135" s="1"/>
  <c r="R135" s="1"/>
  <c r="T135" s="1"/>
  <c r="AS153" i="16"/>
  <c r="Q27" s="1"/>
  <c r="R27" s="1"/>
  <c r="T27" s="1"/>
  <c r="AU153"/>
  <c r="Q39" s="1"/>
  <c r="R39" s="1"/>
  <c r="AW153"/>
  <c r="Q51" s="1"/>
  <c r="R51" s="1"/>
  <c r="AY153"/>
  <c r="Q63" s="1"/>
  <c r="R63" s="1"/>
  <c r="BA153"/>
  <c r="Q75" s="1"/>
  <c r="R75" s="1"/>
  <c r="BC153"/>
  <c r="Q87" s="1"/>
  <c r="R87" s="1"/>
  <c r="T87" s="1"/>
  <c r="BE153"/>
  <c r="Q99" s="1"/>
  <c r="R99" s="1"/>
  <c r="BG153"/>
  <c r="Q111" s="1"/>
  <c r="R111" s="1"/>
  <c r="T111" s="1"/>
  <c r="BI153"/>
  <c r="Q123" s="1"/>
  <c r="R123" s="1"/>
  <c r="T123" s="1"/>
  <c r="BK153"/>
  <c r="Q135" s="1"/>
  <c r="R135" s="1"/>
  <c r="AG153" i="2"/>
  <c r="J81" s="1"/>
  <c r="K81" s="1"/>
  <c r="N63" i="14" l="1"/>
  <c r="O63" s="1"/>
  <c r="S63"/>
  <c r="N63" i="16"/>
  <c r="O63" s="1"/>
  <c r="S63"/>
  <c r="N51" i="14"/>
  <c r="O51"/>
  <c r="S51"/>
  <c r="N111"/>
  <c r="O111" s="1"/>
  <c r="S111"/>
  <c r="N51" i="16"/>
  <c r="S51"/>
  <c r="O51"/>
  <c r="T51" i="14"/>
  <c r="N39"/>
  <c r="O39"/>
  <c r="S39"/>
  <c r="N39" i="16"/>
  <c r="O39" s="1"/>
  <c r="S39"/>
  <c r="T39" s="1"/>
  <c r="N75" i="14"/>
  <c r="S75"/>
  <c r="O75"/>
  <c r="N135"/>
  <c r="O135" s="1"/>
  <c r="S135"/>
  <c r="T135" s="1"/>
  <c r="N75" i="16"/>
  <c r="S75"/>
  <c r="O75"/>
  <c r="N135"/>
  <c r="O135" s="1"/>
  <c r="S135"/>
  <c r="T135" s="1"/>
  <c r="T63"/>
  <c r="T75" i="14"/>
  <c r="T75" i="16"/>
  <c r="T51"/>
  <c r="T99" i="15"/>
  <c r="T111" i="14"/>
  <c r="T63"/>
  <c r="T39"/>
  <c r="T135" i="13"/>
  <c r="T111"/>
  <c r="T39"/>
  <c r="C14" i="11"/>
  <c r="C8"/>
  <c r="N155" i="15"/>
  <c r="N154"/>
  <c r="F48" i="12"/>
  <c r="B25"/>
  <c r="N157" i="13"/>
  <c r="S81" i="2"/>
  <c r="O81"/>
  <c r="S99"/>
  <c r="O99"/>
  <c r="N33" i="14"/>
  <c r="O33"/>
  <c r="S33"/>
  <c r="N117"/>
  <c r="O117" s="1"/>
  <c r="S117"/>
  <c r="T117" s="1"/>
  <c r="N57" i="16"/>
  <c r="S57"/>
  <c r="T57" s="1"/>
  <c r="O57"/>
  <c r="N33" i="2"/>
  <c r="S33"/>
  <c r="O33"/>
  <c r="N45"/>
  <c r="S45"/>
  <c r="O45"/>
  <c r="N57"/>
  <c r="S57"/>
  <c r="O57"/>
  <c r="N69"/>
  <c r="S69"/>
  <c r="O69"/>
  <c r="N87"/>
  <c r="S87"/>
  <c r="O87"/>
  <c r="N111"/>
  <c r="S111"/>
  <c r="O111"/>
  <c r="N123"/>
  <c r="S123"/>
  <c r="O123"/>
  <c r="N69" i="14"/>
  <c r="O69" s="1"/>
  <c r="S69"/>
  <c r="T69" s="1"/>
  <c r="N69" i="16"/>
  <c r="O69" s="1"/>
  <c r="S69"/>
  <c r="T69" s="1"/>
  <c r="B53" i="12"/>
  <c r="N157" i="15"/>
  <c r="S129" i="16"/>
  <c r="T129" s="1"/>
  <c r="O129"/>
  <c r="S81"/>
  <c r="T81" s="1"/>
  <c r="O81"/>
  <c r="S105" i="15"/>
  <c r="T105" s="1"/>
  <c r="O105"/>
  <c r="S81" i="14"/>
  <c r="T81" s="1"/>
  <c r="O81"/>
  <c r="S105" i="13"/>
  <c r="T105" s="1"/>
  <c r="O105"/>
  <c r="N155"/>
  <c r="N154"/>
  <c r="F20" i="12"/>
  <c r="B26" s="1"/>
  <c r="K25" i="11"/>
  <c r="L25"/>
  <c r="J25"/>
  <c r="T123" i="2"/>
  <c r="T111"/>
  <c r="T99"/>
  <c r="T87"/>
  <c r="S105"/>
  <c r="O105"/>
  <c r="N57" i="14"/>
  <c r="O57" s="1"/>
  <c r="S57"/>
  <c r="T57" s="1"/>
  <c r="N33" i="16"/>
  <c r="S33"/>
  <c r="N117"/>
  <c r="S117"/>
  <c r="T117" s="1"/>
  <c r="O117"/>
  <c r="F12" i="2"/>
  <c r="F15" s="1"/>
  <c r="G17" s="1"/>
  <c r="C4" i="11"/>
  <c r="B9" i="12"/>
  <c r="O27" i="2"/>
  <c r="N39"/>
  <c r="S39"/>
  <c r="T39" s="1"/>
  <c r="O39"/>
  <c r="N51"/>
  <c r="S51"/>
  <c r="T51" s="1"/>
  <c r="O51"/>
  <c r="N63"/>
  <c r="S63"/>
  <c r="T63" s="1"/>
  <c r="O63"/>
  <c r="N75"/>
  <c r="S75"/>
  <c r="T75" s="1"/>
  <c r="O75"/>
  <c r="N93"/>
  <c r="S93"/>
  <c r="O93"/>
  <c r="N117"/>
  <c r="S117"/>
  <c r="O117"/>
  <c r="N135"/>
  <c r="S135"/>
  <c r="T135" s="1"/>
  <c r="O135"/>
  <c r="N45" i="14"/>
  <c r="O45" s="1"/>
  <c r="S45"/>
  <c r="T45" s="1"/>
  <c r="N93"/>
  <c r="S93"/>
  <c r="T93" s="1"/>
  <c r="O93"/>
  <c r="N45" i="16"/>
  <c r="O45" s="1"/>
  <c r="S45"/>
  <c r="T45" s="1"/>
  <c r="N93"/>
  <c r="S93"/>
  <c r="T93" s="1"/>
  <c r="O93"/>
  <c r="S99"/>
  <c r="T99" s="1"/>
  <c r="O99"/>
  <c r="S129" i="15"/>
  <c r="T129" s="1"/>
  <c r="O129"/>
  <c r="S105" i="14"/>
  <c r="T105" s="1"/>
  <c r="O105"/>
  <c r="F34" i="12"/>
  <c r="F62"/>
  <c r="N26" i="11"/>
  <c r="M27"/>
  <c r="O135" i="13"/>
  <c r="T117" i="2"/>
  <c r="T105"/>
  <c r="T93"/>
  <c r="T81"/>
  <c r="T69"/>
  <c r="T57"/>
  <c r="T45"/>
  <c r="T33"/>
  <c r="O93" i="15"/>
  <c r="B39" i="1"/>
  <c r="C43" s="1"/>
  <c r="S156" i="13"/>
  <c r="B29" i="12" s="1"/>
  <c r="T27" i="2"/>
  <c r="N152" l="1"/>
  <c r="B11" i="12" s="1"/>
  <c r="N157" i="2"/>
  <c r="B13" i="12" s="1"/>
  <c r="C44" i="1"/>
  <c r="N154" i="2"/>
  <c r="F6" i="12"/>
  <c r="T33" i="16"/>
  <c r="S156"/>
  <c r="B71" i="12" s="1"/>
  <c r="C17" i="11"/>
  <c r="N152" i="16"/>
  <c r="S156" i="15"/>
  <c r="B57" i="12" s="1"/>
  <c r="S156" i="2"/>
  <c r="B15" i="12" s="1"/>
  <c r="C5" i="11"/>
  <c r="B54" i="12"/>
  <c r="K26" i="11"/>
  <c r="L26"/>
  <c r="J26"/>
  <c r="M28"/>
  <c r="N27"/>
  <c r="E30"/>
  <c r="F30" s="1"/>
  <c r="T33" i="14"/>
  <c r="S156"/>
  <c r="B43" i="12" s="1"/>
  <c r="C11" i="11"/>
  <c r="N152" i="14"/>
  <c r="O33" i="16"/>
  <c r="B12" i="12" l="1"/>
  <c r="N155" i="2"/>
  <c r="B39" i="12"/>
  <c r="B40" s="1"/>
  <c r="N157" i="14"/>
  <c r="N154"/>
  <c r="N155"/>
  <c r="E33" i="11"/>
  <c r="E34" s="1"/>
  <c r="E35" s="1"/>
  <c r="F33"/>
  <c r="F34" s="1"/>
  <c r="F35" s="1"/>
  <c r="D33"/>
  <c r="D34" s="1"/>
  <c r="D35" s="1"/>
  <c r="J27"/>
  <c r="L27"/>
  <c r="K27"/>
  <c r="B76" i="12"/>
  <c r="N28" i="11"/>
  <c r="M29"/>
  <c r="B67" i="12"/>
  <c r="B68" s="1"/>
  <c r="N157" i="16"/>
  <c r="N155"/>
  <c r="N154"/>
  <c r="M30" i="11" l="1"/>
  <c r="N29"/>
  <c r="B82" i="12"/>
  <c r="B80"/>
  <c r="B78"/>
  <c r="B77"/>
  <c r="L28" i="11"/>
  <c r="K28"/>
  <c r="J28"/>
  <c r="N30" l="1"/>
  <c r="M31"/>
  <c r="J29"/>
  <c r="L29"/>
  <c r="K29"/>
  <c r="L30" l="1"/>
  <c r="K30"/>
  <c r="J30"/>
  <c r="N31"/>
  <c r="M32"/>
  <c r="M33" l="1"/>
  <c r="N32"/>
  <c r="L31"/>
  <c r="K31"/>
  <c r="J31"/>
  <c r="N33" l="1"/>
  <c r="M34"/>
  <c r="L32"/>
  <c r="K32"/>
  <c r="J32"/>
  <c r="K33" l="1"/>
  <c r="J33"/>
  <c r="L33"/>
  <c r="N34"/>
  <c r="M35"/>
  <c r="L34" l="1"/>
  <c r="K34"/>
  <c r="J34"/>
  <c r="N35"/>
  <c r="M36"/>
  <c r="K35" l="1"/>
  <c r="J35"/>
  <c r="L35"/>
  <c r="N36"/>
  <c r="M37"/>
  <c r="L36" l="1"/>
  <c r="K36"/>
  <c r="J36"/>
  <c r="N37"/>
  <c r="M38"/>
  <c r="K37" l="1"/>
  <c r="J37"/>
  <c r="L37"/>
  <c r="N38"/>
  <c r="M39"/>
  <c r="L38" l="1"/>
  <c r="K38"/>
  <c r="J38"/>
  <c r="N39"/>
  <c r="M40"/>
  <c r="N40" l="1"/>
  <c r="M41"/>
  <c r="K39"/>
  <c r="J39"/>
  <c r="L39"/>
  <c r="L40" l="1"/>
  <c r="K40"/>
  <c r="J40"/>
  <c r="N41"/>
  <c r="M42"/>
  <c r="N42" l="1"/>
  <c r="M43"/>
  <c r="K41"/>
  <c r="J41"/>
  <c r="L41"/>
  <c r="L42" l="1"/>
  <c r="K42"/>
  <c r="J42"/>
  <c r="N43"/>
  <c r="M44"/>
  <c r="N44" l="1"/>
  <c r="M45"/>
  <c r="K43"/>
  <c r="J43"/>
  <c r="L43"/>
  <c r="L44" l="1"/>
  <c r="K44"/>
  <c r="J44"/>
  <c r="N45"/>
  <c r="M46"/>
  <c r="N46" l="1"/>
  <c r="M47"/>
  <c r="K45"/>
  <c r="J45"/>
  <c r="L45"/>
  <c r="L46" l="1"/>
  <c r="K46"/>
  <c r="J46"/>
  <c r="N47"/>
  <c r="M48"/>
  <c r="N48" l="1"/>
  <c r="M49"/>
  <c r="K47"/>
  <c r="J47"/>
  <c r="L47"/>
  <c r="L48" l="1"/>
  <c r="K48"/>
  <c r="J48"/>
  <c r="N49"/>
  <c r="M50"/>
  <c r="N50" l="1"/>
  <c r="M51"/>
  <c r="K49"/>
  <c r="J49"/>
  <c r="L49"/>
  <c r="L50" l="1"/>
  <c r="K50"/>
  <c r="J50"/>
  <c r="N51"/>
  <c r="M52"/>
  <c r="K51" l="1"/>
  <c r="J51"/>
  <c r="L51"/>
  <c r="N52"/>
  <c r="M53"/>
  <c r="L52" l="1"/>
  <c r="K52"/>
  <c r="J52"/>
  <c r="N53"/>
  <c r="M54"/>
  <c r="K53" l="1"/>
  <c r="J53"/>
  <c r="L53"/>
  <c r="N54"/>
  <c r="M55"/>
  <c r="L54" l="1"/>
  <c r="K54"/>
  <c r="J54"/>
  <c r="N55"/>
  <c r="M56"/>
  <c r="K55" l="1"/>
  <c r="J55"/>
  <c r="L55"/>
  <c r="N56"/>
  <c r="M57"/>
  <c r="L56" l="1"/>
  <c r="K56"/>
  <c r="J56"/>
  <c r="N57"/>
  <c r="M58"/>
  <c r="N58" l="1"/>
  <c r="M59"/>
  <c r="K57"/>
  <c r="J57"/>
  <c r="L57"/>
  <c r="L58" l="1"/>
  <c r="K58"/>
  <c r="J58"/>
  <c r="N59"/>
  <c r="M60"/>
  <c r="N60" l="1"/>
  <c r="M61"/>
  <c r="K59"/>
  <c r="J59"/>
  <c r="L59"/>
  <c r="L60" l="1"/>
  <c r="K60"/>
  <c r="J60"/>
  <c r="N61"/>
  <c r="M62"/>
  <c r="N62" l="1"/>
  <c r="M63"/>
  <c r="K61"/>
  <c r="J61"/>
  <c r="L61"/>
  <c r="L62" l="1"/>
  <c r="K62"/>
  <c r="J62"/>
  <c r="N63"/>
  <c r="M64"/>
  <c r="N64" l="1"/>
  <c r="M65"/>
  <c r="K63"/>
  <c r="J63"/>
  <c r="L63"/>
  <c r="L64" l="1"/>
  <c r="K64"/>
  <c r="J64"/>
  <c r="N65"/>
  <c r="M66"/>
  <c r="N66" l="1"/>
  <c r="M67"/>
  <c r="K65"/>
  <c r="J65"/>
  <c r="L65"/>
  <c r="L66" l="1"/>
  <c r="K66"/>
  <c r="J66"/>
  <c r="N67"/>
  <c r="M68"/>
  <c r="N68" l="1"/>
  <c r="M69"/>
  <c r="K67"/>
  <c r="J67"/>
  <c r="L67"/>
  <c r="L68" l="1"/>
  <c r="K68"/>
  <c r="J68"/>
  <c r="N69"/>
  <c r="M70"/>
  <c r="K69" l="1"/>
  <c r="J69"/>
  <c r="L69"/>
  <c r="N70"/>
  <c r="M71"/>
  <c r="L70" l="1"/>
  <c r="K70"/>
  <c r="J70"/>
  <c r="N71"/>
  <c r="M72"/>
  <c r="K71" l="1"/>
  <c r="J71"/>
  <c r="L71"/>
  <c r="N72"/>
  <c r="M73"/>
  <c r="L72" l="1"/>
  <c r="K72"/>
  <c r="J72"/>
  <c r="N73"/>
  <c r="M74"/>
  <c r="K73" l="1"/>
  <c r="J73"/>
  <c r="L73"/>
  <c r="N74"/>
  <c r="M75"/>
  <c r="L74" l="1"/>
  <c r="K74"/>
  <c r="J74"/>
  <c r="N75"/>
  <c r="M76"/>
  <c r="K75" l="1"/>
  <c r="J75"/>
  <c r="L75"/>
  <c r="N76"/>
  <c r="M77"/>
  <c r="N77" l="1"/>
  <c r="M78"/>
  <c r="L76"/>
  <c r="K76"/>
  <c r="J76"/>
  <c r="K77" l="1"/>
  <c r="J77"/>
  <c r="L77"/>
  <c r="N78"/>
  <c r="M79"/>
  <c r="N79" l="1"/>
  <c r="M80"/>
  <c r="L78"/>
  <c r="K78"/>
  <c r="J78"/>
  <c r="K79" l="1"/>
  <c r="J79"/>
  <c r="L79"/>
  <c r="N80"/>
  <c r="M81"/>
  <c r="N81" l="1"/>
  <c r="M82"/>
  <c r="L80"/>
  <c r="K80"/>
  <c r="J80"/>
  <c r="K81" l="1"/>
  <c r="J81"/>
  <c r="L81"/>
  <c r="N82"/>
  <c r="M83"/>
  <c r="N83" l="1"/>
  <c r="M84"/>
  <c r="L82"/>
  <c r="K82"/>
  <c r="J82"/>
  <c r="K83" l="1"/>
  <c r="J83"/>
  <c r="L83"/>
  <c r="N84"/>
  <c r="M85"/>
  <c r="N85" l="1"/>
  <c r="M86"/>
  <c r="L84"/>
  <c r="K84"/>
  <c r="J84"/>
  <c r="K85" l="1"/>
  <c r="J85"/>
  <c r="L85"/>
  <c r="N86"/>
  <c r="M87"/>
  <c r="N87" l="1"/>
  <c r="M88"/>
  <c r="L86"/>
  <c r="K86"/>
  <c r="J86"/>
  <c r="K87" l="1"/>
  <c r="J87"/>
  <c r="L87"/>
  <c r="N88"/>
  <c r="M89"/>
  <c r="L88" l="1"/>
  <c r="K88"/>
  <c r="J88"/>
  <c r="N89"/>
  <c r="M90"/>
  <c r="K89" l="1"/>
  <c r="J89"/>
  <c r="L89"/>
  <c r="N90"/>
  <c r="M91"/>
  <c r="L90" l="1"/>
  <c r="K90"/>
  <c r="J90"/>
  <c r="N91"/>
  <c r="M92"/>
  <c r="K91" l="1"/>
  <c r="J91"/>
  <c r="L91"/>
  <c r="N92"/>
  <c r="M93"/>
  <c r="L92" l="1"/>
  <c r="K92"/>
  <c r="J92"/>
  <c r="N93"/>
  <c r="M94"/>
  <c r="K93" l="1"/>
  <c r="J93"/>
  <c r="L93"/>
  <c r="N94"/>
  <c r="M95"/>
  <c r="N95" l="1"/>
  <c r="M96"/>
  <c r="L94"/>
  <c r="K94"/>
  <c r="J94"/>
  <c r="K95" l="1"/>
  <c r="J95"/>
  <c r="L95"/>
  <c r="N96"/>
  <c r="M97"/>
  <c r="N97" l="1"/>
  <c r="M98"/>
  <c r="L96"/>
  <c r="K96"/>
  <c r="J96"/>
  <c r="K97" l="1"/>
  <c r="J97"/>
  <c r="L97"/>
  <c r="N98"/>
  <c r="M99"/>
  <c r="N99" l="1"/>
  <c r="M100"/>
  <c r="L98"/>
  <c r="K98"/>
  <c r="J98"/>
  <c r="K99" l="1"/>
  <c r="J99"/>
  <c r="L99"/>
  <c r="N100"/>
  <c r="M101"/>
  <c r="N101" l="1"/>
  <c r="M102"/>
  <c r="L100"/>
  <c r="K100"/>
  <c r="J100"/>
  <c r="K101" l="1"/>
  <c r="J101"/>
  <c r="L101"/>
  <c r="N102"/>
  <c r="M103"/>
  <c r="N103" l="1"/>
  <c r="M104"/>
  <c r="L102"/>
  <c r="K102"/>
  <c r="J102"/>
  <c r="K103" l="1"/>
  <c r="J103"/>
  <c r="L103"/>
  <c r="N104"/>
  <c r="M105"/>
  <c r="N105" l="1"/>
  <c r="M106"/>
  <c r="L104"/>
  <c r="K104"/>
  <c r="J104"/>
  <c r="K105" l="1"/>
  <c r="J105"/>
  <c r="L105"/>
  <c r="N106"/>
  <c r="M107"/>
  <c r="N107" l="1"/>
  <c r="M108"/>
  <c r="L106"/>
  <c r="K106"/>
  <c r="J106"/>
  <c r="K107" l="1"/>
  <c r="J107"/>
  <c r="L107"/>
  <c r="N108"/>
  <c r="M109"/>
  <c r="N109" l="1"/>
  <c r="M110"/>
  <c r="L108"/>
  <c r="K108"/>
  <c r="J108"/>
  <c r="K109" l="1"/>
  <c r="J109"/>
  <c r="L109"/>
  <c r="N110"/>
  <c r="M111"/>
  <c r="N111" l="1"/>
  <c r="M112"/>
  <c r="L110"/>
  <c r="K110"/>
  <c r="J110"/>
  <c r="K111" l="1"/>
  <c r="J111"/>
  <c r="L111"/>
  <c r="N112"/>
  <c r="M113"/>
  <c r="N113" l="1"/>
  <c r="M114"/>
  <c r="L112"/>
  <c r="K112"/>
  <c r="J112"/>
  <c r="K113" l="1"/>
  <c r="J113"/>
  <c r="L113"/>
  <c r="N114"/>
  <c r="M115"/>
  <c r="N115" l="1"/>
  <c r="M116"/>
  <c r="L114"/>
  <c r="K114"/>
  <c r="J114"/>
  <c r="K115" l="1"/>
  <c r="J115"/>
  <c r="L115"/>
  <c r="N116"/>
  <c r="M117"/>
  <c r="N117" l="1"/>
  <c r="M118"/>
  <c r="L116"/>
  <c r="K116"/>
  <c r="J116"/>
  <c r="K117" l="1"/>
  <c r="J117"/>
  <c r="L117"/>
  <c r="N118"/>
  <c r="M119"/>
  <c r="N119" l="1"/>
  <c r="M120"/>
  <c r="L118"/>
  <c r="K118"/>
  <c r="J118"/>
  <c r="K119" l="1"/>
  <c r="J119"/>
  <c r="L119"/>
  <c r="N120"/>
  <c r="M121"/>
  <c r="N121" l="1"/>
  <c r="M122"/>
  <c r="L120"/>
  <c r="K120"/>
  <c r="J120"/>
  <c r="K121" l="1"/>
  <c r="J121"/>
  <c r="L121"/>
  <c r="N122"/>
  <c r="M123"/>
  <c r="N123" l="1"/>
  <c r="M124"/>
  <c r="L122"/>
  <c r="K122"/>
  <c r="J122"/>
  <c r="K123" l="1"/>
  <c r="J123"/>
  <c r="L123"/>
  <c r="N124"/>
  <c r="M125"/>
  <c r="L124" l="1"/>
  <c r="K124"/>
  <c r="J124"/>
  <c r="N125"/>
  <c r="M126"/>
  <c r="K125" l="1"/>
  <c r="J125"/>
  <c r="L125"/>
  <c r="N126"/>
  <c r="M127"/>
  <c r="L126" l="1"/>
  <c r="K126"/>
  <c r="J126"/>
  <c r="N127"/>
  <c r="M128"/>
  <c r="K127" l="1"/>
  <c r="J127"/>
  <c r="L127"/>
  <c r="N128"/>
  <c r="M129"/>
  <c r="L128" l="1"/>
  <c r="K128"/>
  <c r="J128"/>
  <c r="N129"/>
  <c r="M130"/>
  <c r="N130" l="1"/>
  <c r="M131"/>
  <c r="K129"/>
  <c r="J129"/>
  <c r="L129"/>
  <c r="L130" l="1"/>
  <c r="K130"/>
  <c r="J130"/>
  <c r="N131"/>
  <c r="M132"/>
  <c r="N132" l="1"/>
  <c r="M133"/>
  <c r="K131"/>
  <c r="J131"/>
  <c r="L131"/>
  <c r="L132" l="1"/>
  <c r="K132"/>
  <c r="J132"/>
  <c r="N133"/>
  <c r="M134"/>
  <c r="N134" l="1"/>
  <c r="M135"/>
  <c r="K133"/>
  <c r="J133"/>
  <c r="L133"/>
  <c r="L134" l="1"/>
  <c r="K134"/>
  <c r="J134"/>
  <c r="N135"/>
  <c r="M136"/>
  <c r="N136" l="1"/>
  <c r="M137"/>
  <c r="K135"/>
  <c r="J135"/>
  <c r="L135"/>
  <c r="L136" l="1"/>
  <c r="K136"/>
  <c r="J136"/>
  <c r="N137"/>
  <c r="M138"/>
  <c r="N138" l="1"/>
  <c r="M139"/>
  <c r="K137"/>
  <c r="J137"/>
  <c r="L137"/>
  <c r="L138" l="1"/>
  <c r="K138"/>
  <c r="J138"/>
  <c r="N139"/>
  <c r="M140"/>
  <c r="N140" l="1"/>
  <c r="M141"/>
  <c r="K139"/>
  <c r="J139"/>
  <c r="L139"/>
  <c r="L140" l="1"/>
  <c r="K140"/>
  <c r="J140"/>
  <c r="N141"/>
  <c r="M142"/>
  <c r="K141" l="1"/>
  <c r="J141"/>
  <c r="L141"/>
  <c r="N142"/>
  <c r="M143"/>
  <c r="L142" l="1"/>
  <c r="K142"/>
  <c r="J142"/>
  <c r="N143"/>
  <c r="M144"/>
  <c r="K143" l="1"/>
  <c r="J143"/>
  <c r="L143"/>
  <c r="N144"/>
  <c r="M145"/>
  <c r="N145" l="1"/>
  <c r="M146"/>
  <c r="L144"/>
  <c r="K144"/>
  <c r="J144"/>
  <c r="K145" l="1"/>
  <c r="J145"/>
  <c r="L145"/>
  <c r="N146"/>
  <c r="M147"/>
  <c r="N147" l="1"/>
  <c r="M148"/>
  <c r="L146"/>
  <c r="K146"/>
  <c r="J146"/>
  <c r="K147" l="1"/>
  <c r="J147"/>
  <c r="L147"/>
  <c r="N148"/>
  <c r="M149"/>
  <c r="N149" l="1"/>
  <c r="M150"/>
  <c r="L148"/>
  <c r="K148"/>
  <c r="J148"/>
  <c r="K149" l="1"/>
  <c r="J149"/>
  <c r="L149"/>
  <c r="N150"/>
  <c r="M151"/>
  <c r="N151" l="1"/>
  <c r="M152"/>
  <c r="L150"/>
  <c r="K150"/>
  <c r="J150"/>
  <c r="K151" l="1"/>
  <c r="J151"/>
  <c r="L151"/>
  <c r="N152"/>
  <c r="M153"/>
  <c r="N153" l="1"/>
  <c r="M154"/>
  <c r="L152"/>
  <c r="K152"/>
  <c r="J152"/>
  <c r="K153" l="1"/>
  <c r="J153"/>
  <c r="L153"/>
  <c r="N154"/>
  <c r="M155"/>
  <c r="N155" l="1"/>
  <c r="M156"/>
  <c r="L154"/>
  <c r="K154"/>
  <c r="J154"/>
  <c r="K155" l="1"/>
  <c r="J155"/>
  <c r="L155"/>
  <c r="N156"/>
  <c r="M157"/>
  <c r="N157" l="1"/>
  <c r="M158"/>
  <c r="L156"/>
  <c r="K156"/>
  <c r="J156"/>
  <c r="K157" l="1"/>
  <c r="J157"/>
  <c r="L157"/>
  <c r="N158"/>
  <c r="M159"/>
  <c r="N159" l="1"/>
  <c r="M160"/>
  <c r="L158"/>
  <c r="K158"/>
  <c r="J158"/>
  <c r="K159" l="1"/>
  <c r="J159"/>
  <c r="L159"/>
  <c r="N160"/>
  <c r="M161"/>
  <c r="N161" l="1"/>
  <c r="M162"/>
  <c r="L160"/>
  <c r="K160"/>
  <c r="J160"/>
  <c r="K161" l="1"/>
  <c r="J161"/>
  <c r="L161"/>
  <c r="N162"/>
  <c r="M163"/>
  <c r="N163" l="1"/>
  <c r="M164"/>
  <c r="L162"/>
  <c r="K162"/>
  <c r="J162"/>
  <c r="K163" l="1"/>
  <c r="J163"/>
  <c r="L163"/>
  <c r="N164"/>
  <c r="M165"/>
  <c r="N165" l="1"/>
  <c r="M166"/>
  <c r="L164"/>
  <c r="K164"/>
  <c r="J164"/>
  <c r="K165" l="1"/>
  <c r="J165"/>
  <c r="L165"/>
  <c r="N166"/>
  <c r="M167"/>
  <c r="N167" l="1"/>
  <c r="M168"/>
  <c r="L166"/>
  <c r="K166"/>
  <c r="J166"/>
  <c r="K167" l="1"/>
  <c r="J167"/>
  <c r="L167"/>
  <c r="N168"/>
  <c r="M169"/>
  <c r="N169" l="1"/>
  <c r="M170"/>
  <c r="L168"/>
  <c r="K168"/>
  <c r="J168"/>
  <c r="K169" l="1"/>
  <c r="J169"/>
  <c r="L169"/>
  <c r="N170"/>
  <c r="M171"/>
  <c r="N171" l="1"/>
  <c r="M172"/>
  <c r="L170"/>
  <c r="K170"/>
  <c r="J170"/>
  <c r="K171" l="1"/>
  <c r="J171"/>
  <c r="L171"/>
  <c r="N172"/>
  <c r="M173"/>
  <c r="N173" l="1"/>
  <c r="M174"/>
  <c r="L172"/>
  <c r="K172"/>
  <c r="J172"/>
  <c r="K173" l="1"/>
  <c r="J173"/>
  <c r="L173"/>
  <c r="N174"/>
  <c r="M175"/>
  <c r="N175" l="1"/>
  <c r="M176"/>
  <c r="L174"/>
  <c r="K174"/>
  <c r="J174"/>
  <c r="K175" l="1"/>
  <c r="J175"/>
  <c r="L175"/>
  <c r="N176"/>
  <c r="M177"/>
  <c r="N177" l="1"/>
  <c r="M178"/>
  <c r="L176"/>
  <c r="K176"/>
  <c r="J176"/>
  <c r="K177" l="1"/>
  <c r="J177"/>
  <c r="L177"/>
  <c r="N178"/>
  <c r="M179"/>
  <c r="N179" l="1"/>
  <c r="M180"/>
  <c r="L178"/>
  <c r="K178"/>
  <c r="J178"/>
  <c r="K179" l="1"/>
  <c r="J179"/>
  <c r="L179"/>
  <c r="N180"/>
  <c r="M181"/>
  <c r="N181" l="1"/>
  <c r="M182"/>
  <c r="L180"/>
  <c r="K180"/>
  <c r="J180"/>
  <c r="K181" l="1"/>
  <c r="J181"/>
  <c r="L181"/>
  <c r="N182"/>
  <c r="M183"/>
  <c r="N183" l="1"/>
  <c r="M184"/>
  <c r="L182"/>
  <c r="K182"/>
  <c r="J182"/>
  <c r="K183" l="1"/>
  <c r="J183"/>
  <c r="L183"/>
  <c r="N184"/>
  <c r="M185"/>
  <c r="N185" l="1"/>
  <c r="M186"/>
  <c r="L184"/>
  <c r="K184"/>
  <c r="J184"/>
  <c r="K185" l="1"/>
  <c r="J185"/>
  <c r="L185"/>
  <c r="N186"/>
  <c r="M187"/>
  <c r="N187" l="1"/>
  <c r="M188"/>
  <c r="L186"/>
  <c r="K186"/>
  <c r="J186"/>
  <c r="K187" l="1"/>
  <c r="J187"/>
  <c r="L187"/>
  <c r="N188"/>
  <c r="M189"/>
  <c r="N189" l="1"/>
  <c r="M190"/>
  <c r="L188"/>
  <c r="K188"/>
  <c r="J188"/>
  <c r="K189" l="1"/>
  <c r="J189"/>
  <c r="L189"/>
  <c r="N190"/>
  <c r="M191"/>
  <c r="N191" l="1"/>
  <c r="M192"/>
  <c r="L190"/>
  <c r="K190"/>
  <c r="J190"/>
  <c r="K191" l="1"/>
  <c r="J191"/>
  <c r="L191"/>
  <c r="N192"/>
  <c r="M193"/>
  <c r="N193" l="1"/>
  <c r="M194"/>
  <c r="L192"/>
  <c r="K192"/>
  <c r="J192"/>
  <c r="K193" l="1"/>
  <c r="J193"/>
  <c r="L193"/>
  <c r="N194"/>
  <c r="M195"/>
  <c r="N195" l="1"/>
  <c r="M196"/>
  <c r="L194"/>
  <c r="K194"/>
  <c r="J194"/>
  <c r="K195" l="1"/>
  <c r="J195"/>
  <c r="L195"/>
  <c r="N196"/>
  <c r="M197"/>
  <c r="L196" l="1"/>
  <c r="K196"/>
  <c r="J196"/>
  <c r="N197"/>
  <c r="M198"/>
  <c r="K197" l="1"/>
  <c r="J197"/>
  <c r="L197"/>
  <c r="N198"/>
  <c r="M199"/>
  <c r="L198" l="1"/>
  <c r="K198"/>
  <c r="J198"/>
  <c r="N199"/>
  <c r="M200"/>
  <c r="K199" l="1"/>
  <c r="J199"/>
  <c r="L199"/>
  <c r="N200"/>
  <c r="M201"/>
  <c r="L200" l="1"/>
  <c r="K200"/>
  <c r="J200"/>
  <c r="N201"/>
  <c r="M202"/>
  <c r="N202" l="1"/>
  <c r="M203"/>
  <c r="K201"/>
  <c r="J201"/>
  <c r="L201"/>
  <c r="L202" l="1"/>
  <c r="K202"/>
  <c r="J202"/>
  <c r="N203"/>
  <c r="M204"/>
  <c r="N204" l="1"/>
  <c r="M205"/>
  <c r="K203"/>
  <c r="J203"/>
  <c r="L203"/>
  <c r="L204" l="1"/>
  <c r="K204"/>
  <c r="J204"/>
  <c r="N205"/>
  <c r="M206"/>
  <c r="N206" l="1"/>
  <c r="M207"/>
  <c r="K205"/>
  <c r="J205"/>
  <c r="L205"/>
  <c r="L206" l="1"/>
  <c r="K206"/>
  <c r="J206"/>
  <c r="N207"/>
  <c r="M208"/>
  <c r="N208" l="1"/>
  <c r="M209"/>
  <c r="K207"/>
  <c r="J207"/>
  <c r="L207"/>
  <c r="L208" l="1"/>
  <c r="K208"/>
  <c r="J208"/>
  <c r="N209"/>
  <c r="M210"/>
  <c r="N210" l="1"/>
  <c r="M211"/>
  <c r="K209"/>
  <c r="J209"/>
  <c r="L209"/>
  <c r="L210" l="1"/>
  <c r="K210"/>
  <c r="J210"/>
  <c r="N211"/>
  <c r="M212"/>
  <c r="N212" l="1"/>
  <c r="M213"/>
  <c r="K211"/>
  <c r="J211"/>
  <c r="L211"/>
  <c r="L212" l="1"/>
  <c r="K212"/>
  <c r="J212"/>
  <c r="N213"/>
  <c r="M214"/>
  <c r="K213" l="1"/>
  <c r="J213"/>
  <c r="L213"/>
  <c r="N214"/>
  <c r="M215"/>
  <c r="L214" l="1"/>
  <c r="K214"/>
  <c r="J214"/>
  <c r="N215"/>
  <c r="M216"/>
  <c r="K215" l="1"/>
  <c r="J215"/>
  <c r="L215"/>
  <c r="N216"/>
  <c r="M217"/>
  <c r="L216" l="1"/>
  <c r="K216"/>
  <c r="J216"/>
  <c r="N217"/>
  <c r="M218"/>
  <c r="K217" l="1"/>
  <c r="J217"/>
  <c r="L217"/>
  <c r="N218"/>
  <c r="M219"/>
  <c r="L218" l="1"/>
  <c r="K218"/>
  <c r="J218"/>
  <c r="N219"/>
  <c r="M220"/>
  <c r="K219" l="1"/>
  <c r="J219"/>
  <c r="L219"/>
  <c r="N220"/>
  <c r="M221"/>
  <c r="N221" l="1"/>
  <c r="M222"/>
  <c r="L220"/>
  <c r="K220"/>
  <c r="J220"/>
  <c r="K221" l="1"/>
  <c r="J221"/>
  <c r="L221"/>
  <c r="N222"/>
  <c r="M223"/>
  <c r="L222" l="1"/>
  <c r="K222"/>
  <c r="J222"/>
  <c r="N223"/>
  <c r="M224"/>
  <c r="K223" l="1"/>
  <c r="J223"/>
  <c r="L223"/>
  <c r="N224"/>
  <c r="M225"/>
  <c r="L224" l="1"/>
  <c r="K224"/>
  <c r="J224"/>
  <c r="N225"/>
  <c r="M226"/>
  <c r="K225" l="1"/>
  <c r="J225"/>
  <c r="L225"/>
  <c r="N226"/>
  <c r="M227"/>
  <c r="L226" l="1"/>
  <c r="K226"/>
  <c r="J226"/>
  <c r="N227"/>
  <c r="M228"/>
  <c r="K227" l="1"/>
  <c r="J227"/>
  <c r="L227"/>
  <c r="N228"/>
  <c r="M229"/>
  <c r="L228" l="1"/>
  <c r="K228"/>
  <c r="J228"/>
  <c r="N229"/>
  <c r="M230"/>
  <c r="K229" l="1"/>
  <c r="J229"/>
  <c r="L229"/>
  <c r="N230"/>
  <c r="M231"/>
  <c r="L230" l="1"/>
  <c r="K230"/>
  <c r="J230"/>
  <c r="N231"/>
  <c r="M232"/>
  <c r="N232" l="1"/>
  <c r="M233"/>
  <c r="K231"/>
  <c r="J231"/>
  <c r="L231"/>
  <c r="L232" l="1"/>
  <c r="K232"/>
  <c r="J232"/>
  <c r="N233"/>
  <c r="M234"/>
  <c r="N234" l="1"/>
  <c r="M235"/>
  <c r="K233"/>
  <c r="J233"/>
  <c r="L233"/>
  <c r="L234" l="1"/>
  <c r="K234"/>
  <c r="J234"/>
  <c r="N235"/>
  <c r="M236"/>
  <c r="N236" l="1"/>
  <c r="M237"/>
  <c r="K235"/>
  <c r="J235"/>
  <c r="L235"/>
  <c r="L236" l="1"/>
  <c r="K236"/>
  <c r="J236"/>
  <c r="N237"/>
  <c r="M238"/>
  <c r="N238" l="1"/>
  <c r="M239"/>
  <c r="K237"/>
  <c r="J237"/>
  <c r="L237"/>
  <c r="L238" l="1"/>
  <c r="K238"/>
  <c r="J238"/>
  <c r="N239"/>
  <c r="M240"/>
  <c r="N240" l="1"/>
  <c r="M241"/>
  <c r="K239"/>
  <c r="J239"/>
  <c r="L239"/>
  <c r="L240" l="1"/>
  <c r="K240"/>
  <c r="J240"/>
  <c r="N241"/>
  <c r="M242"/>
  <c r="N242" l="1"/>
  <c r="M243"/>
  <c r="K241"/>
  <c r="J241"/>
  <c r="L241"/>
  <c r="L242" l="1"/>
  <c r="K242"/>
  <c r="J242"/>
  <c r="N243"/>
  <c r="M244"/>
  <c r="N244" l="1"/>
  <c r="M245"/>
  <c r="K243"/>
  <c r="J243"/>
  <c r="L243"/>
  <c r="L244" l="1"/>
  <c r="K244"/>
  <c r="J244"/>
  <c r="N245"/>
  <c r="M246"/>
  <c r="N246" l="1"/>
  <c r="M247"/>
  <c r="K245"/>
  <c r="J245"/>
  <c r="L245"/>
  <c r="L246" l="1"/>
  <c r="K246"/>
  <c r="J246"/>
  <c r="N247"/>
  <c r="M248"/>
  <c r="N248" l="1"/>
  <c r="M249"/>
  <c r="K247"/>
  <c r="J247"/>
  <c r="L247"/>
  <c r="L248" l="1"/>
  <c r="K248"/>
  <c r="J248"/>
  <c r="N249"/>
  <c r="M250"/>
  <c r="K249" l="1"/>
  <c r="J249"/>
  <c r="L249"/>
  <c r="N250"/>
  <c r="M251"/>
  <c r="L250" l="1"/>
  <c r="K250"/>
  <c r="J250"/>
  <c r="N251"/>
  <c r="M252"/>
  <c r="K251" l="1"/>
  <c r="J251"/>
  <c r="L251"/>
  <c r="N252"/>
  <c r="M253"/>
  <c r="L252" l="1"/>
  <c r="K252"/>
  <c r="J252"/>
  <c r="N253"/>
  <c r="M254"/>
  <c r="K253" l="1"/>
  <c r="J253"/>
  <c r="L253"/>
  <c r="N254"/>
  <c r="M255"/>
  <c r="L254" l="1"/>
  <c r="K254"/>
  <c r="J254"/>
  <c r="N255"/>
  <c r="M256"/>
  <c r="K255" l="1"/>
  <c r="J255"/>
  <c r="L255"/>
  <c r="N256"/>
  <c r="M257"/>
  <c r="N257" l="1"/>
  <c r="M258"/>
  <c r="L256"/>
  <c r="K256"/>
  <c r="J256"/>
  <c r="K257" l="1"/>
  <c r="J257"/>
  <c r="L257"/>
  <c r="N258"/>
  <c r="M259"/>
  <c r="N259" l="1"/>
  <c r="M260"/>
  <c r="L258"/>
  <c r="K258"/>
  <c r="J258"/>
  <c r="K259" l="1"/>
  <c r="J259"/>
  <c r="L259"/>
  <c r="N260"/>
  <c r="M261"/>
  <c r="N261" l="1"/>
  <c r="M262"/>
  <c r="L260"/>
  <c r="K260"/>
  <c r="J260"/>
  <c r="K261" l="1"/>
  <c r="J261"/>
  <c r="L261"/>
  <c r="N262"/>
  <c r="M263"/>
  <c r="N263" l="1"/>
  <c r="M264"/>
  <c r="L262"/>
  <c r="K262"/>
  <c r="J262"/>
  <c r="K263" l="1"/>
  <c r="J263"/>
  <c r="L263"/>
  <c r="N264"/>
  <c r="M265"/>
  <c r="N265" l="1"/>
  <c r="M266"/>
  <c r="L264"/>
  <c r="K264"/>
  <c r="J264"/>
  <c r="K265" l="1"/>
  <c r="J265"/>
  <c r="L265"/>
  <c r="N266"/>
  <c r="M267"/>
  <c r="L266" l="1"/>
  <c r="K266"/>
  <c r="J266"/>
  <c r="N267"/>
  <c r="M268"/>
  <c r="K267" l="1"/>
  <c r="J267"/>
  <c r="L267"/>
  <c r="N268"/>
  <c r="M269"/>
  <c r="L268" l="1"/>
  <c r="K268"/>
  <c r="J268"/>
  <c r="N269"/>
  <c r="M270"/>
  <c r="K269" l="1"/>
  <c r="J269"/>
  <c r="L269"/>
  <c r="N270"/>
  <c r="M271"/>
  <c r="L270" l="1"/>
  <c r="K270"/>
  <c r="J270"/>
  <c r="N271"/>
  <c r="M272"/>
  <c r="K271" l="1"/>
  <c r="J271"/>
  <c r="L271"/>
  <c r="N272"/>
  <c r="M273"/>
  <c r="L272" l="1"/>
  <c r="K272"/>
  <c r="J272"/>
  <c r="N273"/>
  <c r="M274"/>
  <c r="N274" l="1"/>
  <c r="M275"/>
  <c r="K273"/>
  <c r="J273"/>
  <c r="L273"/>
  <c r="L274" l="1"/>
  <c r="K274"/>
  <c r="J274"/>
  <c r="N275"/>
  <c r="M276"/>
  <c r="N276" l="1"/>
  <c r="M277"/>
  <c r="K275"/>
  <c r="J275"/>
  <c r="L275"/>
  <c r="L276" l="1"/>
  <c r="K276"/>
  <c r="J276"/>
  <c r="N277"/>
  <c r="M278"/>
  <c r="N278" l="1"/>
  <c r="M279"/>
  <c r="K277"/>
  <c r="J277"/>
  <c r="L277"/>
  <c r="L278" l="1"/>
  <c r="K278"/>
  <c r="J278"/>
  <c r="N279"/>
  <c r="M280"/>
  <c r="N280" l="1"/>
  <c r="M281"/>
  <c r="K279"/>
  <c r="J279"/>
  <c r="L279"/>
  <c r="L280" l="1"/>
  <c r="K280"/>
  <c r="J280"/>
  <c r="N281"/>
  <c r="M282"/>
  <c r="N282" l="1"/>
  <c r="M283"/>
  <c r="K281"/>
  <c r="J281"/>
  <c r="L281"/>
  <c r="L282" l="1"/>
  <c r="K282"/>
  <c r="J282"/>
  <c r="N283"/>
  <c r="M284"/>
  <c r="N284" l="1"/>
  <c r="M285"/>
  <c r="K283"/>
  <c r="J283"/>
  <c r="L283"/>
  <c r="L284" l="1"/>
  <c r="K284"/>
  <c r="J284"/>
  <c r="N285"/>
  <c r="M286"/>
  <c r="N286" l="1"/>
  <c r="M287"/>
  <c r="K285"/>
  <c r="J285"/>
  <c r="L285"/>
  <c r="L286" l="1"/>
  <c r="K286"/>
  <c r="J286"/>
  <c r="N287"/>
  <c r="M288"/>
  <c r="N288" l="1"/>
  <c r="M289"/>
  <c r="K287"/>
  <c r="J287"/>
  <c r="L287"/>
  <c r="L288" l="1"/>
  <c r="K288"/>
  <c r="J288"/>
  <c r="N289"/>
  <c r="M290"/>
  <c r="N290" l="1"/>
  <c r="M291"/>
  <c r="K289"/>
  <c r="J289"/>
  <c r="L289"/>
  <c r="L290" l="1"/>
  <c r="K290"/>
  <c r="J290"/>
  <c r="N291"/>
  <c r="M292"/>
  <c r="N292" l="1"/>
  <c r="M293"/>
  <c r="K291"/>
  <c r="J291"/>
  <c r="L291"/>
  <c r="L292" l="1"/>
  <c r="K292"/>
  <c r="J292"/>
  <c r="N293"/>
  <c r="M294"/>
  <c r="N294" l="1"/>
  <c r="M295"/>
  <c r="K293"/>
  <c r="J293"/>
  <c r="L293"/>
  <c r="L294" l="1"/>
  <c r="K294"/>
  <c r="J294"/>
  <c r="N295"/>
  <c r="M296"/>
  <c r="N296" l="1"/>
  <c r="M297"/>
  <c r="K295"/>
  <c r="J295"/>
  <c r="L295"/>
  <c r="L296" l="1"/>
  <c r="K296"/>
  <c r="J296"/>
  <c r="N297"/>
  <c r="M298"/>
  <c r="N298" l="1"/>
  <c r="M299"/>
  <c r="K297"/>
  <c r="J297"/>
  <c r="L297"/>
  <c r="L298" l="1"/>
  <c r="K298"/>
  <c r="J298"/>
  <c r="N299"/>
  <c r="M300"/>
  <c r="N300" l="1"/>
  <c r="M301"/>
  <c r="K299"/>
  <c r="J299"/>
  <c r="L299"/>
  <c r="L300" l="1"/>
  <c r="K300"/>
  <c r="J300"/>
  <c r="N301"/>
  <c r="M302"/>
  <c r="N302" l="1"/>
  <c r="M303"/>
  <c r="K301"/>
  <c r="J301"/>
  <c r="L301"/>
  <c r="L302" l="1"/>
  <c r="K302"/>
  <c r="J302"/>
  <c r="N303"/>
  <c r="M304"/>
  <c r="K303" l="1"/>
  <c r="J303"/>
  <c r="L303"/>
  <c r="N304"/>
  <c r="M305"/>
  <c r="L304" l="1"/>
  <c r="K304"/>
  <c r="J304"/>
  <c r="N305"/>
  <c r="M306"/>
  <c r="N306" l="1"/>
  <c r="M307"/>
  <c r="K305"/>
  <c r="J305"/>
  <c r="L305"/>
  <c r="L306" l="1"/>
  <c r="K306"/>
  <c r="J306"/>
  <c r="N307"/>
  <c r="M308"/>
  <c r="N308" l="1"/>
  <c r="M309"/>
  <c r="K307"/>
  <c r="J307"/>
  <c r="L307"/>
  <c r="L308" l="1"/>
  <c r="K308"/>
  <c r="J308"/>
  <c r="N309"/>
  <c r="M310"/>
  <c r="N310" l="1"/>
  <c r="M311"/>
  <c r="K309"/>
  <c r="J309"/>
  <c r="L309"/>
  <c r="L310" l="1"/>
  <c r="K310"/>
  <c r="J310"/>
  <c r="N311"/>
  <c r="M312"/>
  <c r="N312" l="1"/>
  <c r="M313"/>
  <c r="K311"/>
  <c r="J311"/>
  <c r="L311"/>
  <c r="L312" l="1"/>
  <c r="K312"/>
  <c r="J312"/>
  <c r="N313"/>
  <c r="M314"/>
  <c r="N314" l="1"/>
  <c r="M315"/>
  <c r="K313"/>
  <c r="J313"/>
  <c r="L313"/>
  <c r="L314" l="1"/>
  <c r="K314"/>
  <c r="J314"/>
  <c r="N315"/>
  <c r="M316"/>
  <c r="N316" l="1"/>
  <c r="M317"/>
  <c r="K315"/>
  <c r="J315"/>
  <c r="L315"/>
  <c r="L316" l="1"/>
  <c r="K316"/>
  <c r="J316"/>
  <c r="N317"/>
  <c r="M318"/>
  <c r="N318" l="1"/>
  <c r="M319"/>
  <c r="K317"/>
  <c r="J317"/>
  <c r="L317"/>
  <c r="L318" l="1"/>
  <c r="K318"/>
  <c r="J318"/>
  <c r="N319"/>
  <c r="M320"/>
  <c r="K319" l="1"/>
  <c r="J319"/>
  <c r="L319"/>
  <c r="N320"/>
  <c r="M321"/>
  <c r="L320" l="1"/>
  <c r="K320"/>
  <c r="J320"/>
  <c r="N321"/>
  <c r="M322"/>
  <c r="K321" l="1"/>
  <c r="J321"/>
  <c r="L321"/>
  <c r="N322"/>
  <c r="M323"/>
  <c r="L322" l="1"/>
  <c r="K322"/>
  <c r="J322"/>
  <c r="N323"/>
  <c r="M324"/>
  <c r="K323" l="1"/>
  <c r="J323"/>
  <c r="L323"/>
  <c r="N324"/>
  <c r="M325"/>
  <c r="L324" l="1"/>
  <c r="K324"/>
  <c r="J324"/>
  <c r="N325"/>
  <c r="M326"/>
  <c r="N326" l="1"/>
  <c r="M327"/>
  <c r="K325"/>
  <c r="J325"/>
  <c r="L325"/>
  <c r="L326" l="1"/>
  <c r="K326"/>
  <c r="J326"/>
  <c r="N327"/>
  <c r="M328"/>
  <c r="N328" l="1"/>
  <c r="M329"/>
  <c r="K327"/>
  <c r="J327"/>
  <c r="L327"/>
  <c r="L328" l="1"/>
  <c r="K328"/>
  <c r="J328"/>
  <c r="N329"/>
  <c r="M330"/>
  <c r="N330" l="1"/>
  <c r="M331"/>
  <c r="K329"/>
  <c r="J329"/>
  <c r="L329"/>
  <c r="L330" l="1"/>
  <c r="K330"/>
  <c r="J330"/>
  <c r="N331"/>
  <c r="M332"/>
  <c r="N332" l="1"/>
  <c r="M333"/>
  <c r="K331"/>
  <c r="J331"/>
  <c r="L331"/>
  <c r="L332" l="1"/>
  <c r="K332"/>
  <c r="J332"/>
  <c r="N333"/>
  <c r="M334"/>
  <c r="N334" l="1"/>
  <c r="M335"/>
  <c r="K333"/>
  <c r="J333"/>
  <c r="L333"/>
  <c r="L334" l="1"/>
  <c r="K334"/>
  <c r="J334"/>
  <c r="N335"/>
  <c r="M336"/>
  <c r="N336" l="1"/>
  <c r="M337"/>
  <c r="K335"/>
  <c r="J335"/>
  <c r="L335"/>
  <c r="L336" l="1"/>
  <c r="K336"/>
  <c r="J336"/>
  <c r="N337"/>
  <c r="M338"/>
  <c r="K337" l="1"/>
  <c r="J337"/>
  <c r="L337"/>
  <c r="N338"/>
  <c r="M339"/>
  <c r="L338" l="1"/>
  <c r="K338"/>
  <c r="J338"/>
  <c r="N339"/>
  <c r="M340"/>
  <c r="K339" l="1"/>
  <c r="J339"/>
  <c r="L339"/>
  <c r="N340"/>
  <c r="M341"/>
  <c r="L340" l="1"/>
  <c r="K340"/>
  <c r="J340"/>
  <c r="N341"/>
  <c r="M342"/>
  <c r="K341" l="1"/>
  <c r="J341"/>
  <c r="L341"/>
  <c r="N342"/>
  <c r="M343"/>
  <c r="L342" l="1"/>
  <c r="K342"/>
  <c r="J342"/>
  <c r="N343"/>
  <c r="M344"/>
  <c r="K343" l="1"/>
  <c r="J343"/>
  <c r="L343"/>
  <c r="N344"/>
  <c r="M345"/>
  <c r="L344" l="1"/>
  <c r="K344"/>
  <c r="J344"/>
  <c r="N345"/>
  <c r="M346"/>
  <c r="N346" l="1"/>
  <c r="M347"/>
  <c r="K345"/>
  <c r="J345"/>
  <c r="L345"/>
  <c r="L346" l="1"/>
  <c r="K346"/>
  <c r="J346"/>
  <c r="N347"/>
  <c r="M348"/>
  <c r="K347" l="1"/>
  <c r="J347"/>
  <c r="L347"/>
  <c r="N348"/>
  <c r="M349"/>
  <c r="L348" l="1"/>
  <c r="K348"/>
  <c r="J348"/>
  <c r="N349"/>
  <c r="M350"/>
  <c r="K349" l="1"/>
  <c r="J349"/>
  <c r="L349"/>
  <c r="N350"/>
  <c r="M351"/>
  <c r="L350" l="1"/>
  <c r="K350"/>
  <c r="J350"/>
  <c r="N351"/>
  <c r="M352"/>
  <c r="K351" l="1"/>
  <c r="J351"/>
  <c r="L351"/>
  <c r="N352"/>
  <c r="M353"/>
  <c r="L352" l="1"/>
  <c r="K352"/>
  <c r="J352"/>
  <c r="N353"/>
  <c r="M354"/>
  <c r="K353" l="1"/>
  <c r="J353"/>
  <c r="L353"/>
  <c r="N354"/>
  <c r="M355"/>
  <c r="L354" l="1"/>
  <c r="K354"/>
  <c r="J354"/>
  <c r="N355"/>
  <c r="M356"/>
  <c r="K355" l="1"/>
  <c r="J355"/>
  <c r="L355"/>
  <c r="N356"/>
  <c r="M357"/>
  <c r="L356" l="1"/>
  <c r="K356"/>
  <c r="J356"/>
  <c r="N357"/>
  <c r="M358"/>
  <c r="N358" l="1"/>
  <c r="M359"/>
  <c r="K357"/>
  <c r="J357"/>
  <c r="L357"/>
  <c r="L358" l="1"/>
  <c r="K358"/>
  <c r="J358"/>
  <c r="N359"/>
  <c r="M360"/>
  <c r="K359" l="1"/>
  <c r="J359"/>
  <c r="L359"/>
  <c r="N360"/>
  <c r="M361"/>
  <c r="L360" l="1"/>
  <c r="K360"/>
  <c r="J360"/>
  <c r="N361"/>
  <c r="M362"/>
  <c r="N362" l="1"/>
  <c r="M363"/>
  <c r="K361"/>
  <c r="J361"/>
  <c r="L361"/>
  <c r="L362" l="1"/>
  <c r="K362"/>
  <c r="J362"/>
  <c r="N363"/>
  <c r="M364"/>
  <c r="N364" l="1"/>
  <c r="M365"/>
  <c r="K363"/>
  <c r="J363"/>
  <c r="L363"/>
  <c r="L364" l="1"/>
  <c r="K364"/>
  <c r="J364"/>
  <c r="N365"/>
  <c r="M366"/>
  <c r="N366" l="1"/>
  <c r="M367"/>
  <c r="K365"/>
  <c r="J365"/>
  <c r="L365"/>
  <c r="L366" l="1"/>
  <c r="K366"/>
  <c r="J366"/>
  <c r="N367"/>
  <c r="M368"/>
  <c r="K367" l="1"/>
  <c r="J367"/>
  <c r="L367"/>
  <c r="N368"/>
  <c r="M369"/>
  <c r="L368" l="1"/>
  <c r="K368"/>
  <c r="J368"/>
  <c r="N369"/>
  <c r="M370"/>
  <c r="N370" l="1"/>
  <c r="M371"/>
  <c r="K369"/>
  <c r="J369"/>
  <c r="L369"/>
  <c r="L370" l="1"/>
  <c r="K370"/>
  <c r="J370"/>
  <c r="N371"/>
  <c r="M372"/>
  <c r="N372" l="1"/>
  <c r="M373"/>
  <c r="K371"/>
  <c r="J371"/>
  <c r="L371"/>
  <c r="L372" l="1"/>
  <c r="K372"/>
  <c r="J372"/>
  <c r="N373"/>
  <c r="M374"/>
  <c r="N374" l="1"/>
  <c r="M375"/>
  <c r="K373"/>
  <c r="J373"/>
  <c r="L373"/>
  <c r="L374" l="1"/>
  <c r="K374"/>
  <c r="J374"/>
  <c r="N375"/>
  <c r="M376"/>
  <c r="N376" l="1"/>
  <c r="M377"/>
  <c r="K375"/>
  <c r="J375"/>
  <c r="L375"/>
  <c r="L376" l="1"/>
  <c r="K376"/>
  <c r="J376"/>
  <c r="N377"/>
  <c r="M378"/>
  <c r="N378" l="1"/>
  <c r="M379"/>
  <c r="K377"/>
  <c r="J377"/>
  <c r="L377"/>
  <c r="L378" l="1"/>
  <c r="K378"/>
  <c r="J378"/>
  <c r="N379"/>
  <c r="M380"/>
  <c r="N380" l="1"/>
  <c r="M381"/>
  <c r="K379"/>
  <c r="J379"/>
  <c r="L379"/>
  <c r="L380" l="1"/>
  <c r="K380"/>
  <c r="J380"/>
  <c r="N381"/>
  <c r="M382"/>
  <c r="N382" l="1"/>
  <c r="M383"/>
  <c r="K381"/>
  <c r="J381"/>
  <c r="L381"/>
  <c r="L382" l="1"/>
  <c r="K382"/>
  <c r="J382"/>
  <c r="N383"/>
  <c r="M384"/>
  <c r="N384" l="1"/>
  <c r="M385"/>
  <c r="K383"/>
  <c r="J383"/>
  <c r="L383"/>
  <c r="L384" l="1"/>
  <c r="K384"/>
  <c r="J384"/>
  <c r="N385"/>
  <c r="M386"/>
  <c r="N386" l="1"/>
  <c r="M387"/>
  <c r="K385"/>
  <c r="J385"/>
  <c r="L385"/>
  <c r="L386" l="1"/>
  <c r="K386"/>
  <c r="J386"/>
  <c r="N387"/>
  <c r="M388"/>
  <c r="N388" l="1"/>
  <c r="M389"/>
  <c r="K387"/>
  <c r="J387"/>
  <c r="L387"/>
  <c r="L388" l="1"/>
  <c r="K388"/>
  <c r="J388"/>
  <c r="N389"/>
  <c r="M390"/>
  <c r="N390" l="1"/>
  <c r="M391"/>
  <c r="K389"/>
  <c r="J389"/>
  <c r="L389"/>
  <c r="L390" l="1"/>
  <c r="K390"/>
  <c r="J390"/>
  <c r="N391"/>
  <c r="M392"/>
  <c r="N392" l="1"/>
  <c r="M393"/>
  <c r="K391"/>
  <c r="J391"/>
  <c r="L391"/>
  <c r="L392" l="1"/>
  <c r="K392"/>
  <c r="J392"/>
  <c r="N393"/>
  <c r="M394"/>
  <c r="N394" l="1"/>
  <c r="M395"/>
  <c r="K393"/>
  <c r="J393"/>
  <c r="L393"/>
  <c r="L394" l="1"/>
  <c r="K394"/>
  <c r="J394"/>
  <c r="N395"/>
  <c r="M396"/>
  <c r="N396" l="1"/>
  <c r="M397"/>
  <c r="K395"/>
  <c r="J395"/>
  <c r="L395"/>
  <c r="L396" l="1"/>
  <c r="K396"/>
  <c r="J396"/>
  <c r="N397"/>
  <c r="M398"/>
  <c r="N398" l="1"/>
  <c r="M399"/>
  <c r="K397"/>
  <c r="J397"/>
  <c r="L397"/>
  <c r="L398" l="1"/>
  <c r="K398"/>
  <c r="J398"/>
  <c r="N399"/>
  <c r="M400"/>
  <c r="N400" l="1"/>
  <c r="M401"/>
  <c r="K399"/>
  <c r="J399"/>
  <c r="L399"/>
  <c r="L400" l="1"/>
  <c r="K400"/>
  <c r="J400"/>
  <c r="N401"/>
  <c r="M402"/>
  <c r="N402" l="1"/>
  <c r="M403"/>
  <c r="K401"/>
  <c r="J401"/>
  <c r="L401"/>
  <c r="L402" l="1"/>
  <c r="K402"/>
  <c r="J402"/>
  <c r="N403"/>
  <c r="M404"/>
  <c r="N404" l="1"/>
  <c r="M405"/>
  <c r="K403"/>
  <c r="J403"/>
  <c r="L403"/>
  <c r="L404" l="1"/>
  <c r="K404"/>
  <c r="J404"/>
  <c r="N405"/>
  <c r="M406"/>
  <c r="K405" l="1"/>
  <c r="J405"/>
  <c r="L405"/>
  <c r="N406"/>
  <c r="M407"/>
  <c r="L406" l="1"/>
  <c r="K406"/>
  <c r="J406"/>
  <c r="N407"/>
  <c r="M408"/>
  <c r="K407" l="1"/>
  <c r="J407"/>
  <c r="L407"/>
  <c r="N408"/>
  <c r="M409"/>
  <c r="L408" l="1"/>
  <c r="K408"/>
  <c r="J408"/>
  <c r="N409"/>
  <c r="M410"/>
  <c r="N410" l="1"/>
  <c r="M411"/>
  <c r="K409"/>
  <c r="J409"/>
  <c r="L409"/>
  <c r="L410" l="1"/>
  <c r="K410"/>
  <c r="J410"/>
  <c r="N411"/>
  <c r="M412"/>
  <c r="N412" l="1"/>
  <c r="M413"/>
  <c r="K411"/>
  <c r="J411"/>
  <c r="L411"/>
  <c r="L412" l="1"/>
  <c r="K412"/>
  <c r="J412"/>
  <c r="N413"/>
  <c r="M414"/>
  <c r="N414" l="1"/>
  <c r="M415"/>
  <c r="K413"/>
  <c r="J413"/>
  <c r="L413"/>
  <c r="L414" l="1"/>
  <c r="K414"/>
  <c r="J414"/>
  <c r="N415"/>
  <c r="M416"/>
  <c r="N416" l="1"/>
  <c r="M417"/>
  <c r="K415"/>
  <c r="J415"/>
  <c r="L415"/>
  <c r="L416" l="1"/>
  <c r="K416"/>
  <c r="J416"/>
  <c r="N417"/>
  <c r="M418"/>
  <c r="N418" l="1"/>
  <c r="M419"/>
  <c r="K417"/>
  <c r="J417"/>
  <c r="L417"/>
  <c r="L418" l="1"/>
  <c r="K418"/>
  <c r="J418"/>
  <c r="N419"/>
  <c r="M420"/>
  <c r="N420" l="1"/>
  <c r="M421"/>
  <c r="K419"/>
  <c r="J419"/>
  <c r="L419"/>
  <c r="L420" l="1"/>
  <c r="K420"/>
  <c r="J420"/>
  <c r="N421"/>
  <c r="M422"/>
  <c r="N422" l="1"/>
  <c r="M423"/>
  <c r="K421"/>
  <c r="J421"/>
  <c r="L421"/>
  <c r="L422" l="1"/>
  <c r="K422"/>
  <c r="J422"/>
  <c r="N423"/>
  <c r="M424"/>
  <c r="N424" l="1"/>
  <c r="M425"/>
  <c r="K423"/>
  <c r="J423"/>
  <c r="L423"/>
  <c r="L424" l="1"/>
  <c r="K424"/>
  <c r="J424"/>
  <c r="N425"/>
  <c r="M426"/>
  <c r="N426" l="1"/>
  <c r="M427"/>
  <c r="K425"/>
  <c r="J425"/>
  <c r="L425"/>
  <c r="L426" l="1"/>
  <c r="K426"/>
  <c r="J426"/>
  <c r="N427"/>
  <c r="M428"/>
  <c r="N428" l="1"/>
  <c r="M429"/>
  <c r="K427"/>
  <c r="J427"/>
  <c r="L427"/>
  <c r="L428" l="1"/>
  <c r="K428"/>
  <c r="J428"/>
  <c r="N429"/>
  <c r="M430"/>
  <c r="N430" l="1"/>
  <c r="M431"/>
  <c r="K429"/>
  <c r="J429"/>
  <c r="L429"/>
  <c r="L430" l="1"/>
  <c r="K430"/>
  <c r="J430"/>
  <c r="N431"/>
  <c r="M432"/>
  <c r="N432" l="1"/>
  <c r="M433"/>
  <c r="K431"/>
  <c r="J431"/>
  <c r="L431"/>
  <c r="L432" l="1"/>
  <c r="K432"/>
  <c r="J432"/>
  <c r="N433"/>
  <c r="M434"/>
  <c r="N434" l="1"/>
  <c r="M435"/>
  <c r="K433"/>
  <c r="J433"/>
  <c r="L433"/>
  <c r="L434" l="1"/>
  <c r="K434"/>
  <c r="J434"/>
  <c r="N435"/>
  <c r="M436"/>
  <c r="N436" l="1"/>
  <c r="M437"/>
  <c r="K435"/>
  <c r="J435"/>
  <c r="L435"/>
  <c r="L436" l="1"/>
  <c r="K436"/>
  <c r="J436"/>
  <c r="N437"/>
  <c r="M438"/>
  <c r="N438" l="1"/>
  <c r="M439"/>
  <c r="K437"/>
  <c r="J437"/>
  <c r="L437"/>
  <c r="L438" l="1"/>
  <c r="K438"/>
  <c r="J438"/>
  <c r="N439"/>
  <c r="M440"/>
  <c r="N440" l="1"/>
  <c r="M441"/>
  <c r="K439"/>
  <c r="J439"/>
  <c r="L439"/>
  <c r="L440" l="1"/>
  <c r="K440"/>
  <c r="J440"/>
  <c r="N441"/>
  <c r="M442"/>
  <c r="N442" l="1"/>
  <c r="M443"/>
  <c r="K441"/>
  <c r="J441"/>
  <c r="L441"/>
  <c r="L442" l="1"/>
  <c r="K442"/>
  <c r="J442"/>
  <c r="N443"/>
  <c r="M444"/>
  <c r="N444" l="1"/>
  <c r="M445"/>
  <c r="K443"/>
  <c r="J443"/>
  <c r="L443"/>
  <c r="L444" l="1"/>
  <c r="K444"/>
  <c r="J444"/>
  <c r="N445"/>
  <c r="M446"/>
  <c r="N446" l="1"/>
  <c r="M447"/>
  <c r="K445"/>
  <c r="J445"/>
  <c r="L445"/>
  <c r="L446" l="1"/>
  <c r="K446"/>
  <c r="J446"/>
  <c r="N447"/>
  <c r="M448"/>
  <c r="N448" l="1"/>
  <c r="M449"/>
  <c r="K447"/>
  <c r="J447"/>
  <c r="L447"/>
  <c r="L448" l="1"/>
  <c r="K448"/>
  <c r="J448"/>
  <c r="N449"/>
  <c r="M450"/>
  <c r="N450" l="1"/>
  <c r="M451"/>
  <c r="K449"/>
  <c r="J449"/>
  <c r="L449"/>
  <c r="L450" l="1"/>
  <c r="K450"/>
  <c r="J450"/>
  <c r="N451"/>
  <c r="M452"/>
  <c r="N452" l="1"/>
  <c r="M453"/>
  <c r="K451"/>
  <c r="J451"/>
  <c r="L451"/>
  <c r="L452" l="1"/>
  <c r="K452"/>
  <c r="J452"/>
  <c r="N453"/>
  <c r="M454"/>
  <c r="N454" l="1"/>
  <c r="M455"/>
  <c r="K453"/>
  <c r="J453"/>
  <c r="L453"/>
  <c r="L454" l="1"/>
  <c r="K454"/>
  <c r="J454"/>
  <c r="N455"/>
  <c r="M456"/>
  <c r="N456" l="1"/>
  <c r="M457"/>
  <c r="K455"/>
  <c r="J455"/>
  <c r="L455"/>
  <c r="L456" l="1"/>
  <c r="K456"/>
  <c r="J456"/>
  <c r="N457"/>
  <c r="M458"/>
  <c r="N458" l="1"/>
  <c r="M459"/>
  <c r="K457"/>
  <c r="J457"/>
  <c r="L457"/>
  <c r="L458" l="1"/>
  <c r="K458"/>
  <c r="J458"/>
  <c r="N459"/>
  <c r="M460"/>
  <c r="N460" l="1"/>
  <c r="M461"/>
  <c r="K459"/>
  <c r="J459"/>
  <c r="L459"/>
  <c r="L460" l="1"/>
  <c r="K460"/>
  <c r="J460"/>
  <c r="N461"/>
  <c r="M462"/>
  <c r="N462" l="1"/>
  <c r="M463"/>
  <c r="K461"/>
  <c r="J461"/>
  <c r="L461"/>
  <c r="L462" l="1"/>
  <c r="K462"/>
  <c r="J462"/>
  <c r="N463"/>
  <c r="M464"/>
  <c r="N464" l="1"/>
  <c r="M465"/>
  <c r="K463"/>
  <c r="J463"/>
  <c r="L463"/>
  <c r="L464" l="1"/>
  <c r="K464"/>
  <c r="J464"/>
  <c r="N465"/>
  <c r="M466"/>
  <c r="N466" l="1"/>
  <c r="M467"/>
  <c r="K465"/>
  <c r="J465"/>
  <c r="L465"/>
  <c r="L466" l="1"/>
  <c r="K466"/>
  <c r="J466"/>
  <c r="N467"/>
  <c r="M468"/>
  <c r="N468" l="1"/>
  <c r="M469"/>
  <c r="K467"/>
  <c r="J467"/>
  <c r="L467"/>
  <c r="L468" l="1"/>
  <c r="K468"/>
  <c r="J468"/>
  <c r="N469"/>
  <c r="M470"/>
  <c r="N470" l="1"/>
  <c r="M471"/>
  <c r="K469"/>
  <c r="J469"/>
  <c r="L469"/>
  <c r="L470" l="1"/>
  <c r="K470"/>
  <c r="J470"/>
  <c r="N471"/>
  <c r="M472"/>
  <c r="N472" l="1"/>
  <c r="M473"/>
  <c r="K471"/>
  <c r="J471"/>
  <c r="L471"/>
  <c r="L472" l="1"/>
  <c r="K472"/>
  <c r="J472"/>
  <c r="N473"/>
  <c r="M474"/>
  <c r="N474" l="1"/>
  <c r="M475"/>
  <c r="K473"/>
  <c r="J473"/>
  <c r="L473"/>
  <c r="L474" l="1"/>
  <c r="K474"/>
  <c r="J474"/>
  <c r="N475"/>
  <c r="M476"/>
  <c r="N476" l="1"/>
  <c r="M477"/>
  <c r="K475"/>
  <c r="J475"/>
  <c r="L475"/>
  <c r="L476" l="1"/>
  <c r="K476"/>
  <c r="J476"/>
  <c r="N477"/>
  <c r="M478"/>
  <c r="K477" l="1"/>
  <c r="J477"/>
  <c r="L477"/>
  <c r="N478"/>
  <c r="M479"/>
  <c r="L478" l="1"/>
  <c r="K478"/>
  <c r="J478"/>
  <c r="N479"/>
  <c r="M480"/>
  <c r="K479" l="1"/>
  <c r="J479"/>
  <c r="L479"/>
  <c r="N480"/>
  <c r="M481"/>
  <c r="L480" l="1"/>
  <c r="K480"/>
  <c r="J480"/>
  <c r="N481"/>
  <c r="M482"/>
  <c r="K481" l="1"/>
  <c r="J481"/>
  <c r="L481"/>
  <c r="N482"/>
  <c r="M483"/>
  <c r="L482" l="1"/>
  <c r="K482"/>
  <c r="J482"/>
  <c r="N483"/>
  <c r="M484"/>
  <c r="K483" l="1"/>
  <c r="J483"/>
  <c r="L483"/>
  <c r="N484"/>
  <c r="M485"/>
  <c r="L484" l="1"/>
  <c r="K484"/>
  <c r="J484"/>
  <c r="N485"/>
  <c r="M486"/>
  <c r="K485" l="1"/>
  <c r="J485"/>
  <c r="L485"/>
  <c r="N486"/>
  <c r="M487"/>
  <c r="L486" l="1"/>
  <c r="K486"/>
  <c r="J486"/>
  <c r="N487"/>
  <c r="M488"/>
  <c r="K487" l="1"/>
  <c r="J487"/>
  <c r="L487"/>
  <c r="N488"/>
  <c r="M489"/>
  <c r="L488" l="1"/>
  <c r="K488"/>
  <c r="J488"/>
  <c r="N489"/>
  <c r="M490"/>
  <c r="N490" l="1"/>
  <c r="M491"/>
  <c r="K489"/>
  <c r="J489"/>
  <c r="L489"/>
  <c r="L490" l="1"/>
  <c r="K490"/>
  <c r="J490"/>
  <c r="N491"/>
  <c r="M492"/>
  <c r="N492" l="1"/>
  <c r="M493"/>
  <c r="K491"/>
  <c r="J491"/>
  <c r="L491"/>
  <c r="L492" l="1"/>
  <c r="K492"/>
  <c r="J492"/>
  <c r="N493"/>
  <c r="M494"/>
  <c r="N494" l="1"/>
  <c r="M495"/>
  <c r="K493"/>
  <c r="J493"/>
  <c r="L493"/>
  <c r="L494" l="1"/>
  <c r="K494"/>
  <c r="J494"/>
  <c r="N495"/>
  <c r="M496"/>
  <c r="N496" l="1"/>
  <c r="M497"/>
  <c r="K495"/>
  <c r="J495"/>
  <c r="L495"/>
  <c r="L496" l="1"/>
  <c r="K496"/>
  <c r="J496"/>
  <c r="N497"/>
  <c r="M498"/>
  <c r="N498" l="1"/>
  <c r="M499"/>
  <c r="K497"/>
  <c r="J497"/>
  <c r="L497"/>
  <c r="L498" l="1"/>
  <c r="K498"/>
  <c r="J498"/>
  <c r="N499"/>
  <c r="M500"/>
  <c r="N500" l="1"/>
  <c r="M501"/>
  <c r="K499"/>
  <c r="J499"/>
  <c r="L499"/>
  <c r="L500" l="1"/>
  <c r="K500"/>
  <c r="J500"/>
  <c r="N501"/>
  <c r="M502"/>
  <c r="N502" l="1"/>
  <c r="M503"/>
  <c r="K501"/>
  <c r="J501"/>
  <c r="L501"/>
  <c r="L502" l="1"/>
  <c r="K502"/>
  <c r="J502"/>
  <c r="N503"/>
  <c r="M504"/>
  <c r="N504" l="1"/>
  <c r="M505"/>
  <c r="K503"/>
  <c r="J503"/>
  <c r="L503"/>
  <c r="L504" l="1"/>
  <c r="K504"/>
  <c r="J504"/>
  <c r="N505"/>
  <c r="M506"/>
  <c r="N506" l="1"/>
  <c r="M507"/>
  <c r="K505"/>
  <c r="J505"/>
  <c r="L505"/>
  <c r="L506" l="1"/>
  <c r="K506"/>
  <c r="J506"/>
  <c r="N507"/>
  <c r="M508"/>
  <c r="N508" l="1"/>
  <c r="M509"/>
  <c r="K507"/>
  <c r="J507"/>
  <c r="L507"/>
  <c r="L508" l="1"/>
  <c r="K508"/>
  <c r="J508"/>
  <c r="N509"/>
  <c r="M510"/>
  <c r="N510" l="1"/>
  <c r="M511"/>
  <c r="K509"/>
  <c r="J509"/>
  <c r="L509"/>
  <c r="L510" l="1"/>
  <c r="K510"/>
  <c r="J510"/>
  <c r="N511"/>
  <c r="M512"/>
  <c r="N512" l="1"/>
  <c r="M513"/>
  <c r="K511"/>
  <c r="J511"/>
  <c r="L511"/>
  <c r="L512" l="1"/>
  <c r="K512"/>
  <c r="J512"/>
  <c r="N513"/>
  <c r="M514"/>
  <c r="K513" l="1"/>
  <c r="J513"/>
  <c r="L513"/>
  <c r="N514"/>
  <c r="M515"/>
  <c r="L514" l="1"/>
  <c r="K514"/>
  <c r="J514"/>
  <c r="N515"/>
  <c r="M516"/>
  <c r="K515" l="1"/>
  <c r="J515"/>
  <c r="L515"/>
  <c r="N516"/>
  <c r="M517"/>
  <c r="L516" l="1"/>
  <c r="K516"/>
  <c r="J516"/>
  <c r="N517"/>
  <c r="M518"/>
  <c r="K517" l="1"/>
  <c r="J517"/>
  <c r="L517"/>
  <c r="N518"/>
  <c r="M519"/>
  <c r="L518" l="1"/>
  <c r="K518"/>
  <c r="J518"/>
  <c r="N519"/>
  <c r="M520"/>
  <c r="K519" l="1"/>
  <c r="J519"/>
  <c r="L519"/>
  <c r="N520"/>
  <c r="M521"/>
  <c r="L520" l="1"/>
  <c r="K520"/>
  <c r="J520"/>
  <c r="N521"/>
  <c r="M522"/>
  <c r="K521" l="1"/>
  <c r="J521"/>
  <c r="L521"/>
  <c r="N522"/>
  <c r="M523"/>
  <c r="L522" l="1"/>
  <c r="K522"/>
  <c r="J522"/>
  <c r="N523"/>
  <c r="M524"/>
  <c r="K523" l="1"/>
  <c r="J523"/>
  <c r="L523"/>
  <c r="N524"/>
  <c r="M525"/>
  <c r="L524" l="1"/>
  <c r="K524"/>
  <c r="J524"/>
  <c r="N525"/>
  <c r="M526"/>
  <c r="N526" l="1"/>
  <c r="M527"/>
  <c r="K525"/>
  <c r="J525"/>
  <c r="L525"/>
  <c r="L526" l="1"/>
  <c r="K526"/>
  <c r="J526"/>
  <c r="N527"/>
  <c r="M528"/>
  <c r="K527" l="1"/>
  <c r="J527"/>
  <c r="L527"/>
  <c r="N528"/>
  <c r="M529"/>
  <c r="L528" l="1"/>
  <c r="K528"/>
  <c r="J528"/>
  <c r="N529"/>
  <c r="M530"/>
  <c r="K529" l="1"/>
  <c r="J529"/>
  <c r="L529"/>
  <c r="N530"/>
  <c r="M531"/>
  <c r="L530" l="1"/>
  <c r="K530"/>
  <c r="J530"/>
  <c r="N531"/>
  <c r="M532"/>
  <c r="K531" l="1"/>
  <c r="J531"/>
  <c r="L531"/>
  <c r="N532"/>
  <c r="M533"/>
  <c r="L532" l="1"/>
  <c r="K532"/>
  <c r="J532"/>
  <c r="N533"/>
  <c r="M534"/>
  <c r="K533" l="1"/>
  <c r="J533"/>
  <c r="L533"/>
  <c r="N534"/>
  <c r="M535"/>
  <c r="L534" l="1"/>
  <c r="K534"/>
  <c r="J534"/>
  <c r="N535"/>
  <c r="M536"/>
  <c r="K535" l="1"/>
  <c r="J535"/>
  <c r="L535"/>
  <c r="N536"/>
  <c r="M537"/>
  <c r="L536" l="1"/>
  <c r="K536"/>
  <c r="J536"/>
  <c r="N537"/>
  <c r="M538"/>
  <c r="K537" l="1"/>
  <c r="J537"/>
  <c r="L537"/>
  <c r="N538"/>
  <c r="M539"/>
  <c r="L538" l="1"/>
  <c r="K538"/>
  <c r="J538"/>
  <c r="N539"/>
  <c r="M540"/>
  <c r="K539" l="1"/>
  <c r="J539"/>
  <c r="L539"/>
  <c r="N540"/>
  <c r="M541"/>
  <c r="L540" l="1"/>
  <c r="K540"/>
  <c r="J540"/>
  <c r="N541"/>
  <c r="M542"/>
  <c r="K541" l="1"/>
  <c r="J541"/>
  <c r="L541"/>
  <c r="N542"/>
  <c r="M543"/>
  <c r="L542" l="1"/>
  <c r="K542"/>
  <c r="J542"/>
  <c r="N543"/>
  <c r="M544"/>
  <c r="K543" l="1"/>
  <c r="J543"/>
  <c r="L543"/>
  <c r="N544"/>
  <c r="M545"/>
  <c r="N545" l="1"/>
  <c r="M546"/>
  <c r="L544"/>
  <c r="K544"/>
  <c r="J544"/>
  <c r="K545" l="1"/>
  <c r="J545"/>
  <c r="L545"/>
  <c r="N546"/>
  <c r="M547"/>
  <c r="L546" l="1"/>
  <c r="K546"/>
  <c r="J546"/>
  <c r="N547"/>
  <c r="M548"/>
  <c r="K547" l="1"/>
  <c r="J547"/>
  <c r="L547"/>
  <c r="N548"/>
  <c r="M549"/>
  <c r="L548" l="1"/>
  <c r="K548"/>
  <c r="J548"/>
  <c r="N549"/>
  <c r="M550"/>
  <c r="K549" l="1"/>
  <c r="J549"/>
  <c r="L549"/>
  <c r="N550"/>
  <c r="M551"/>
  <c r="L550" l="1"/>
  <c r="K550"/>
  <c r="J550"/>
  <c r="N551"/>
  <c r="M552"/>
  <c r="K551" l="1"/>
  <c r="J551"/>
  <c r="L551"/>
  <c r="N552"/>
  <c r="M553"/>
  <c r="L552" l="1"/>
  <c r="K552"/>
  <c r="J552"/>
  <c r="N553"/>
  <c r="M554"/>
  <c r="K553" l="1"/>
  <c r="J553"/>
  <c r="L553"/>
  <c r="N554"/>
  <c r="M555"/>
  <c r="L554" l="1"/>
  <c r="K554"/>
  <c r="J554"/>
  <c r="N555"/>
  <c r="M556"/>
  <c r="N556" l="1"/>
  <c r="M557"/>
  <c r="K555"/>
  <c r="J555"/>
  <c r="L555"/>
  <c r="L556" l="1"/>
  <c r="K556"/>
  <c r="J556"/>
  <c r="N557"/>
  <c r="M558"/>
  <c r="K557" l="1"/>
  <c r="J557"/>
  <c r="L557"/>
  <c r="N558"/>
  <c r="M559"/>
  <c r="L558" l="1"/>
  <c r="K558"/>
  <c r="J558"/>
  <c r="N559"/>
  <c r="M560"/>
  <c r="K559" l="1"/>
  <c r="J559"/>
  <c r="L559"/>
  <c r="N560"/>
  <c r="M561"/>
  <c r="L560" l="1"/>
  <c r="K560"/>
  <c r="J560"/>
  <c r="N561"/>
  <c r="M562"/>
  <c r="N562" l="1"/>
  <c r="M563"/>
  <c r="K561"/>
  <c r="J561"/>
  <c r="L561"/>
  <c r="L562" l="1"/>
  <c r="K562"/>
  <c r="J562"/>
  <c r="N563"/>
  <c r="M564"/>
  <c r="K563" l="1"/>
  <c r="J563"/>
  <c r="L563"/>
  <c r="N564"/>
  <c r="M565"/>
  <c r="L564" l="1"/>
  <c r="K564"/>
  <c r="J564"/>
  <c r="N565"/>
  <c r="M566"/>
  <c r="K565" l="1"/>
  <c r="J565"/>
  <c r="L565"/>
  <c r="N566"/>
  <c r="M567"/>
  <c r="L566" l="1"/>
  <c r="K566"/>
  <c r="J566"/>
  <c r="N567"/>
  <c r="M568"/>
  <c r="K567" l="1"/>
  <c r="J567"/>
  <c r="L567"/>
  <c r="N568"/>
  <c r="M569"/>
  <c r="L568" l="1"/>
  <c r="K568"/>
  <c r="J568"/>
  <c r="N569"/>
  <c r="M570"/>
  <c r="K569" l="1"/>
  <c r="J569"/>
  <c r="L569"/>
  <c r="N570"/>
  <c r="M571"/>
  <c r="L570" l="1"/>
  <c r="K570"/>
  <c r="J570"/>
  <c r="N571"/>
  <c r="M572"/>
  <c r="K571" l="1"/>
  <c r="J571"/>
  <c r="L571"/>
  <c r="M573"/>
  <c r="N572"/>
  <c r="N573" l="1"/>
  <c r="M574"/>
  <c r="L572"/>
  <c r="K572"/>
  <c r="J572"/>
  <c r="M575" l="1"/>
  <c r="N574"/>
  <c r="K573"/>
  <c r="J573"/>
  <c r="L573"/>
  <c r="N575" l="1"/>
  <c r="M576"/>
  <c r="L574"/>
  <c r="K574"/>
  <c r="J574"/>
  <c r="K575" l="1"/>
  <c r="J575"/>
  <c r="L575"/>
  <c r="M577"/>
  <c r="N576"/>
  <c r="M578" l="1"/>
  <c r="N577"/>
  <c r="L576"/>
  <c r="K576"/>
  <c r="J576"/>
  <c r="N578" l="1"/>
  <c r="M579"/>
  <c r="K577"/>
  <c r="J577"/>
  <c r="L577"/>
  <c r="L578" l="1"/>
  <c r="K578"/>
  <c r="J578"/>
  <c r="N579"/>
  <c r="M580"/>
  <c r="N580" l="1"/>
  <c r="M581"/>
  <c r="K579"/>
  <c r="J579"/>
  <c r="L579"/>
  <c r="L580" l="1"/>
  <c r="K580"/>
  <c r="J580"/>
  <c r="N581"/>
  <c r="M582"/>
  <c r="K581" l="1"/>
  <c r="J581"/>
  <c r="L581"/>
  <c r="M583"/>
  <c r="N582"/>
  <c r="M584" l="1"/>
  <c r="N583"/>
  <c r="L582"/>
  <c r="K582"/>
  <c r="J582"/>
  <c r="N584" l="1"/>
  <c r="M585"/>
  <c r="K583"/>
  <c r="J583"/>
  <c r="L583"/>
  <c r="L584" l="1"/>
  <c r="K584"/>
  <c r="J584"/>
  <c r="N585"/>
  <c r="M586"/>
  <c r="M587" l="1"/>
  <c r="N586"/>
  <c r="K585"/>
  <c r="J585"/>
  <c r="L585"/>
  <c r="M588" l="1"/>
  <c r="N587"/>
  <c r="L586"/>
  <c r="K586"/>
  <c r="J586"/>
  <c r="M589" l="1"/>
  <c r="N588"/>
  <c r="K587"/>
  <c r="J587"/>
  <c r="L587"/>
  <c r="M590" l="1"/>
  <c r="N589"/>
  <c r="L588"/>
  <c r="K588"/>
  <c r="J588"/>
  <c r="M591" l="1"/>
  <c r="N590"/>
  <c r="K589"/>
  <c r="J589"/>
  <c r="L589"/>
  <c r="M592" l="1"/>
  <c r="N591"/>
  <c r="L590"/>
  <c r="K590"/>
  <c r="J590"/>
  <c r="M593" l="1"/>
  <c r="N592"/>
  <c r="K591"/>
  <c r="J591"/>
  <c r="L591"/>
  <c r="M594" l="1"/>
  <c r="N593"/>
  <c r="L592"/>
  <c r="K592"/>
  <c r="J592"/>
  <c r="N594" l="1"/>
  <c r="M595"/>
  <c r="K593"/>
  <c r="J593"/>
  <c r="L593"/>
  <c r="L594" l="1"/>
  <c r="K594"/>
  <c r="J594"/>
  <c r="N595"/>
  <c r="M596"/>
  <c r="M597" l="1"/>
  <c r="N596"/>
  <c r="K595"/>
  <c r="J595"/>
  <c r="L595"/>
  <c r="M598" l="1"/>
  <c r="N597"/>
  <c r="L596"/>
  <c r="K596"/>
  <c r="J596"/>
  <c r="N598" l="1"/>
  <c r="M599"/>
  <c r="K597"/>
  <c r="J597"/>
  <c r="L597"/>
  <c r="L598" l="1"/>
  <c r="K598"/>
  <c r="J598"/>
  <c r="N599"/>
  <c r="M600"/>
  <c r="K599" l="1"/>
  <c r="J599"/>
  <c r="L599"/>
  <c r="N600"/>
  <c r="M601"/>
  <c r="L600" l="1"/>
  <c r="K600"/>
  <c r="J600"/>
  <c r="N601"/>
  <c r="M602"/>
  <c r="K601" l="1"/>
  <c r="J601"/>
  <c r="L601"/>
  <c r="N602"/>
  <c r="M603"/>
  <c r="L602" l="1"/>
  <c r="K602"/>
  <c r="J602"/>
  <c r="N603"/>
  <c r="M604"/>
  <c r="K603" l="1"/>
  <c r="J603"/>
  <c r="L603"/>
  <c r="N604"/>
  <c r="M605"/>
  <c r="L604" l="1"/>
  <c r="K604"/>
  <c r="J604"/>
  <c r="N605"/>
  <c r="M606"/>
  <c r="K605" l="1"/>
  <c r="J605"/>
  <c r="L605"/>
  <c r="M607"/>
  <c r="N606"/>
  <c r="M608" l="1"/>
  <c r="N607"/>
  <c r="L606"/>
  <c r="K606"/>
  <c r="J606"/>
  <c r="N608" l="1"/>
  <c r="M609"/>
  <c r="K607"/>
  <c r="J607"/>
  <c r="L607"/>
  <c r="L608" l="1"/>
  <c r="K608"/>
  <c r="J608"/>
  <c r="N609"/>
  <c r="M610"/>
  <c r="M611" l="1"/>
  <c r="N610"/>
  <c r="K609"/>
  <c r="J609"/>
  <c r="L609"/>
  <c r="M612" l="1"/>
  <c r="N611"/>
  <c r="L610"/>
  <c r="K610"/>
  <c r="J610"/>
  <c r="M613" l="1"/>
  <c r="N612"/>
  <c r="L611"/>
  <c r="J611"/>
  <c r="K611"/>
  <c r="M614" l="1"/>
  <c r="N613"/>
  <c r="J612"/>
  <c r="L612"/>
  <c r="K612"/>
  <c r="N614" l="1"/>
  <c r="M615"/>
  <c r="L613"/>
  <c r="K613"/>
  <c r="J613"/>
  <c r="J614" l="1"/>
  <c r="L614"/>
  <c r="K614"/>
  <c r="N615"/>
  <c r="M616"/>
  <c r="N616" l="1"/>
  <c r="M617"/>
  <c r="L615"/>
  <c r="K615"/>
  <c r="J615"/>
  <c r="J616" l="1"/>
  <c r="L616"/>
  <c r="K616"/>
  <c r="N617"/>
  <c r="M618"/>
  <c r="N618" l="1"/>
  <c r="M619"/>
  <c r="L617"/>
  <c r="K617"/>
  <c r="J617"/>
  <c r="J618" l="1"/>
  <c r="L618"/>
  <c r="K618"/>
  <c r="N619"/>
  <c r="M620"/>
  <c r="M621" l="1"/>
  <c r="N620"/>
  <c r="L619"/>
  <c r="K619"/>
  <c r="J619"/>
  <c r="M622" l="1"/>
  <c r="N622" s="1"/>
  <c r="N621"/>
  <c r="J620"/>
  <c r="L620"/>
  <c r="K620"/>
  <c r="J622" l="1"/>
  <c r="L622"/>
  <c r="K622"/>
  <c r="L621"/>
  <c r="K621"/>
  <c r="J621"/>
</calcChain>
</file>

<file path=xl/sharedStrings.xml><?xml version="1.0" encoding="utf-8"?>
<sst xmlns="http://schemas.openxmlformats.org/spreadsheetml/2006/main" count="2048" uniqueCount="164">
  <si>
    <t>data input cells</t>
  </si>
  <si>
    <t>calculation cells</t>
  </si>
  <si>
    <t>constant values</t>
  </si>
  <si>
    <t>Totals</t>
  </si>
  <si>
    <t>Total</t>
  </si>
  <si>
    <t>Site Name:</t>
  </si>
  <si>
    <t>Site Data</t>
  </si>
  <si>
    <t>Target Rainfall Event (in)</t>
  </si>
  <si>
    <t>Weighted CN</t>
  </si>
  <si>
    <t>CN</t>
  </si>
  <si>
    <t>S</t>
  </si>
  <si>
    <t>v</t>
  </si>
  <si>
    <t>Land Cover Type</t>
  </si>
  <si>
    <t>Storage Volume Provided by Practice (cubic feet)</t>
  </si>
  <si>
    <t>N/A</t>
  </si>
  <si>
    <t>Rv Coefficients</t>
  </si>
  <si>
    <t>Impervious Cover</t>
  </si>
  <si>
    <t>Land Cover Summary</t>
  </si>
  <si>
    <t>Site Rv</t>
  </si>
  <si>
    <t>No</t>
  </si>
  <si>
    <t>Downstream Practice</t>
  </si>
  <si>
    <t>Downstream Options</t>
  </si>
  <si>
    <t>2-year storm</t>
  </si>
  <si>
    <t>Site Information</t>
  </si>
  <si>
    <t>Rv</t>
  </si>
  <si>
    <t>15-year storm</t>
  </si>
  <si>
    <t>% Natural Cover</t>
  </si>
  <si>
    <t>% Impervious Cover</t>
  </si>
  <si>
    <t>% Compacted Cover (acres)</t>
  </si>
  <si>
    <t>Natural Cover</t>
  </si>
  <si>
    <t>Indicate Post-Development Land Cover</t>
  </si>
  <si>
    <t>Downstream Runoff</t>
  </si>
  <si>
    <t>Land Area</t>
  </si>
  <si>
    <t>Soils</t>
  </si>
  <si>
    <t>Adjusted CN</t>
  </si>
  <si>
    <t>Yes</t>
  </si>
  <si>
    <t>Compacted Cover</t>
  </si>
  <si>
    <t>Cover Type</t>
  </si>
  <si>
    <t>G1-2 Green Roof</t>
  </si>
  <si>
    <t>Subtract 100% of the Sv - the volume stored in the green roof filter media and storage layers.</t>
  </si>
  <si>
    <t>Reduce volume conveyed to grass area by 2.0 cu. ft. per 100 sq. ft. of pervious area.</t>
  </si>
  <si>
    <t>Reduce volume conveyed to conservation area by 6.0 cu. ft. per 100 sq. ft. of conservation area.</t>
  </si>
  <si>
    <t>Reduce volume conveyed to filter path by 4.0 cu. ft. per 100 sq. ft. of filter area.</t>
  </si>
  <si>
    <t>D1 Simple Disconnection to a Pervious Area</t>
  </si>
  <si>
    <t>D2 Simple Disconnection to a Conservation Area</t>
  </si>
  <si>
    <t>D3 Simple Disconnection to Amended Soils</t>
  </si>
  <si>
    <t>Subtract 100% of the Sv - the volume stored in the permeable pavement reservoir layer.</t>
  </si>
  <si>
    <t>Subtract 100% of the Sv - the calculated storage volume for the practice.</t>
  </si>
  <si>
    <t>I1-2 Stormwater Infiltration</t>
  </si>
  <si>
    <t>O2 Dry Swale</t>
  </si>
  <si>
    <t>Reduce volume (Sv) conveyed through grass channel by 10%.</t>
  </si>
  <si>
    <t>Reduce volume (Sv) conveyed through grass channel by 30%.</t>
  </si>
  <si>
    <r>
      <t>Based on the use of stormwater BMPs in the various drainage areas, the spreadsheet calculates an adjusted RV</t>
    </r>
    <r>
      <rPr>
        <b/>
        <vertAlign val="subscript"/>
        <sz val="10"/>
        <color indexed="12"/>
        <rFont val="Arial"/>
        <family val="2"/>
      </rPr>
      <t>Developed</t>
    </r>
    <r>
      <rPr>
        <b/>
        <sz val="10"/>
        <color indexed="12"/>
        <rFont val="Arial"/>
        <family val="2"/>
      </rPr>
      <t xml:space="preserve"> and adjusted Curve Number.</t>
    </r>
  </si>
  <si>
    <t>Subtract a variable % of the volume received by practice based on cistern storage and reuse rate.</t>
  </si>
  <si>
    <t>No retention credit.</t>
  </si>
  <si>
    <t>Subtract a variable % of the Sv depending on the practice.</t>
  </si>
  <si>
    <t>R1 Rainwater Harvesting</t>
  </si>
  <si>
    <t>SP1-4 Stormwater Ponds</t>
  </si>
  <si>
    <t>W1-3 Wetlands</t>
  </si>
  <si>
    <t>O3 Wet Swale</t>
  </si>
  <si>
    <t>PP1 Proprietary Practice</t>
  </si>
  <si>
    <t>Stormwater Retention Volume, SWRv (cubic feet)</t>
  </si>
  <si>
    <t>Volume Retained (cubic feet)</t>
  </si>
  <si>
    <t>Retention Volume Remaining (cubic feet)</t>
  </si>
  <si>
    <t>Regulatory Rain Event for Retention (inches)</t>
  </si>
  <si>
    <t>B1-5 Bioretention - Enhanced</t>
  </si>
  <si>
    <t>B1-5 Bioretention - Standard</t>
  </si>
  <si>
    <t>S1-2 Storage</t>
  </si>
  <si>
    <t>Subtract 60% of the Sv - the calculated storage volume for the practice.</t>
  </si>
  <si>
    <t>Reduce volume conveyed through permeable pavement by 4.5 cu. ft. per 100 sq. ft. of permeable pavement.</t>
  </si>
  <si>
    <t>Area (square feet)</t>
  </si>
  <si>
    <t>100-year storm</t>
  </si>
  <si>
    <t>TSS (mg/L)</t>
  </si>
  <si>
    <t>Lawn</t>
  </si>
  <si>
    <t>Landscaping</t>
  </si>
  <si>
    <t>Rooftop</t>
  </si>
  <si>
    <t>Res/Comm Parking Lot</t>
  </si>
  <si>
    <t>Industrial Parking Lot</t>
  </si>
  <si>
    <t>Driveway/Sidewalk/Street</t>
  </si>
  <si>
    <t>Commercial Street</t>
  </si>
  <si>
    <t>Pervious Cover in Drainage Area</t>
  </si>
  <si>
    <t>Impervious Cover in Drainage Area</t>
  </si>
  <si>
    <t>Type of Cover</t>
  </si>
  <si>
    <t>Maximum Retention Volume Received by Practice (cubic feet)</t>
  </si>
  <si>
    <t>Maximum Retention Volume Received from Upstream Practices (cubic feet)</t>
  </si>
  <si>
    <t>Maximum Retention Volume To Practice (cubic feet)</t>
  </si>
  <si>
    <t>TSS Efficiency</t>
  </si>
  <si>
    <t>TSS Load from Upstream Practices (lbs)</t>
  </si>
  <si>
    <t>Total TSS Load to Practice (lbs)</t>
  </si>
  <si>
    <t>TSS Removed By Practice (lbs)</t>
  </si>
  <si>
    <t>Remaining TSS Load (lbs)</t>
  </si>
  <si>
    <t>TSS</t>
  </si>
  <si>
    <t>TSS Removed (lbs)</t>
  </si>
  <si>
    <t>Site Total</t>
  </si>
  <si>
    <t>F1-5 Stormwater Filtering Systems</t>
  </si>
  <si>
    <t>O1 Grass Channel</t>
  </si>
  <si>
    <t>O1 Grass Channel with Amended Soils</t>
  </si>
  <si>
    <t>P1-4 Permeable Pavement - Enhanced</t>
  </si>
  <si>
    <t>P1-4 Permeable Pavement - Standard</t>
  </si>
  <si>
    <t>P1-3 Stormwater Ponds</t>
  </si>
  <si>
    <t>W1-2 Wetlands</t>
  </si>
  <si>
    <t>S1-3 Storage</t>
  </si>
  <si>
    <t>Area (sf)</t>
  </si>
  <si>
    <t>Surface Area of Practice (square feet)</t>
  </si>
  <si>
    <t>Retention Value (cubic feet)</t>
  </si>
  <si>
    <t>Drainage Area A</t>
  </si>
  <si>
    <t>Drainage Area Total</t>
  </si>
  <si>
    <t>Indicate Post-Development Land Cover For D.A. A</t>
  </si>
  <si>
    <t>Site Compliance Calculations</t>
  </si>
  <si>
    <t>At least 50% of SWRv Retained?</t>
  </si>
  <si>
    <t>60%  TSS Removal?</t>
  </si>
  <si>
    <t>Site Compliance</t>
  </si>
  <si>
    <t>50% of SWRv Retained?</t>
  </si>
  <si>
    <t>60% of TSS Load Removed?</t>
  </si>
  <si>
    <t>Natural Cover (square feet)</t>
  </si>
  <si>
    <t>Compacted Cover (square feet)</t>
  </si>
  <si>
    <t>Impervious Cover (square feet)</t>
  </si>
  <si>
    <t>Total Area (square feet)</t>
  </si>
  <si>
    <t>Total Volume Retained (cubic feet)</t>
  </si>
  <si>
    <t>Drainage Area B</t>
  </si>
  <si>
    <t>Drainage Area C</t>
  </si>
  <si>
    <t>Drainage Area D</t>
  </si>
  <si>
    <t>Drainage Area E</t>
  </si>
  <si>
    <t>SWRv (cubic feet)</t>
  </si>
  <si>
    <t>TSS Load (lbs)</t>
  </si>
  <si>
    <t>Total Suspended Solids (TSS) Load (lb) for Regulatory Rain Event</t>
  </si>
  <si>
    <t>D.A. A (square feet)</t>
  </si>
  <si>
    <t>BMPs</t>
  </si>
  <si>
    <t>Storage Volume Provided By BMPs (cf)</t>
  </si>
  <si>
    <t>D.A. B (square feet)</t>
  </si>
  <si>
    <t>D.A. C (square feet)</t>
  </si>
  <si>
    <t>D.A. D (square feet)</t>
  </si>
  <si>
    <t>D.A. E (square feet)</t>
  </si>
  <si>
    <t>D.A. A</t>
  </si>
  <si>
    <t>D.A. B</t>
  </si>
  <si>
    <r>
      <t>RV</t>
    </r>
    <r>
      <rPr>
        <b/>
        <vertAlign val="subscript"/>
        <sz val="10"/>
        <rFont val="Arial"/>
        <family val="2"/>
      </rPr>
      <t>Developed</t>
    </r>
    <r>
      <rPr>
        <b/>
        <sz val="10"/>
        <rFont val="Arial"/>
        <family val="2"/>
      </rPr>
      <t xml:space="preserve"> (in) with no BMPs</t>
    </r>
  </si>
  <si>
    <r>
      <t>RV</t>
    </r>
    <r>
      <rPr>
        <b/>
        <vertAlign val="subscript"/>
        <sz val="10"/>
        <rFont val="Arial"/>
        <family val="2"/>
      </rPr>
      <t>Developed</t>
    </r>
    <r>
      <rPr>
        <b/>
        <sz val="10"/>
        <rFont val="Arial"/>
        <family val="2"/>
      </rPr>
      <t xml:space="preserve"> (in) with BMPs</t>
    </r>
  </si>
  <si>
    <t>D.A. C</t>
  </si>
  <si>
    <t>D.A. D</t>
  </si>
  <si>
    <t>D.A. E</t>
  </si>
  <si>
    <t>Required off-site Retention Volume Credits (RVC) (gallons)</t>
  </si>
  <si>
    <t>OR</t>
  </si>
  <si>
    <t>BMP</t>
  </si>
  <si>
    <t>Indicate Post-Development Land Cover For D.A. B</t>
  </si>
  <si>
    <t>Indicate Post-Development Land Cover For D.A. C</t>
  </si>
  <si>
    <t>Indicate Post-Development Land Cover For D.A. D</t>
  </si>
  <si>
    <t>Indicate Post-Development Land Cover For D.A. E</t>
  </si>
  <si>
    <t>District of Columbia Stormwater Compliance Spreadsheet</t>
  </si>
  <si>
    <t>Annual Fee-In-Lieu Payment ($3.50/gallon)</t>
  </si>
  <si>
    <t>Is Site a Major Substantial Improvement?</t>
  </si>
  <si>
    <t>Stormwater Retention Volume, SWRv (gallons)</t>
  </si>
  <si>
    <t>Description of Retention Value</t>
  </si>
  <si>
    <t>% Retention Value</t>
  </si>
  <si>
    <t>Potential Retention Volume Remaining (cubic feet)</t>
  </si>
  <si>
    <t>Is Site Located in the MS4?</t>
  </si>
  <si>
    <t>Runoff Volume (in) with no BMPs</t>
  </si>
  <si>
    <t>Runoff Volume (in) with BMPs</t>
  </si>
  <si>
    <t>TP2 Tree Planting</t>
  </si>
  <si>
    <t>TP1 Tree Preservation</t>
  </si>
  <si>
    <t>Number of Trees Planted.</t>
  </si>
  <si>
    <t>Number of Trees Preserved .</t>
  </si>
  <si>
    <t>20 cf credit per tree</t>
  </si>
  <si>
    <t>10 cf credit per tree</t>
  </si>
  <si>
    <t>Retention Volume Remaining (gallons)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</si>
</sst>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0.0"/>
    <numFmt numFmtId="165" formatCode="0.00000"/>
    <numFmt numFmtId="166" formatCode="0.000"/>
    <numFmt numFmtId="167" formatCode="#,##0.0"/>
    <numFmt numFmtId="168" formatCode="&quot;$&quot;#,##0"/>
    <numFmt numFmtId="169" formatCode="&quot;$&quot;#,##0.00"/>
  </numFmts>
  <fonts count="15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14"/>
      <name val="Arial"/>
      <family val="2"/>
    </font>
    <font>
      <b/>
      <sz val="14"/>
      <color indexed="12"/>
      <name val="Arial"/>
      <family val="2"/>
    </font>
    <font>
      <b/>
      <vertAlign val="subscript"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u/>
      <sz val="10"/>
      <name val="Arial"/>
      <family val="2"/>
    </font>
    <font>
      <b/>
      <sz val="14"/>
      <color indexed="10"/>
      <name val="Arial"/>
      <family val="2"/>
    </font>
    <font>
      <b/>
      <vertAlign val="subscript"/>
      <sz val="10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9">
    <xf numFmtId="0" fontId="0" fillId="0" borderId="0" xfId="0"/>
    <xf numFmtId="0" fontId="0" fillId="0" borderId="0" xfId="0" applyAlignment="1" applyProtection="1"/>
    <xf numFmtId="0" fontId="0" fillId="0" borderId="0" xfId="0" applyProtection="1"/>
    <xf numFmtId="1" fontId="0" fillId="0" borderId="0" xfId="0" applyNumberFormat="1" applyProtection="1"/>
    <xf numFmtId="0" fontId="0" fillId="0" borderId="0" xfId="0" applyFill="1" applyProtection="1"/>
    <xf numFmtId="0" fontId="7" fillId="0" borderId="0" xfId="0" applyFont="1" applyProtection="1"/>
    <xf numFmtId="0" fontId="4" fillId="0" borderId="0" xfId="0" applyFont="1" applyProtection="1"/>
    <xf numFmtId="0" fontId="3" fillId="0" borderId="0" xfId="0" applyFont="1" applyProtection="1"/>
    <xf numFmtId="0" fontId="3" fillId="2" borderId="0" xfId="0" applyFont="1" applyFill="1" applyProtection="1"/>
    <xf numFmtId="0" fontId="1" fillId="0" borderId="0" xfId="0" applyFont="1" applyProtection="1"/>
    <xf numFmtId="0" fontId="3" fillId="3" borderId="0" xfId="0" applyFont="1" applyFill="1" applyProtection="1"/>
    <xf numFmtId="2" fontId="3" fillId="4" borderId="0" xfId="0" applyNumberFormat="1" applyFont="1" applyFill="1" applyBorder="1" applyAlignment="1" applyProtection="1">
      <alignment horizontal="center"/>
    </xf>
    <xf numFmtId="0" fontId="8" fillId="0" borderId="0" xfId="0" applyFont="1" applyProtection="1"/>
    <xf numFmtId="0" fontId="3" fillId="0" borderId="0" xfId="0" applyFont="1" applyAlignment="1" applyProtection="1">
      <alignment horizontal="left"/>
    </xf>
    <xf numFmtId="0" fontId="5" fillId="0" borderId="0" xfId="0" applyFont="1" applyProtection="1"/>
    <xf numFmtId="0" fontId="3" fillId="0" borderId="0" xfId="0" applyFont="1" applyFill="1" applyBorder="1" applyProtection="1"/>
    <xf numFmtId="164" fontId="5" fillId="0" borderId="0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/>
    </xf>
    <xf numFmtId="0" fontId="3" fillId="0" borderId="1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Fill="1" applyBorder="1" applyProtection="1"/>
    <xf numFmtId="2" fontId="0" fillId="0" borderId="0" xfId="0" applyNumberFormat="1" applyFill="1" applyBorder="1" applyProtection="1"/>
    <xf numFmtId="2" fontId="5" fillId="0" borderId="0" xfId="0" applyNumberFormat="1" applyFont="1" applyFill="1" applyBorder="1" applyProtection="1"/>
    <xf numFmtId="1" fontId="0" fillId="0" borderId="0" xfId="0" applyNumberFormat="1" applyBorder="1" applyProtection="1"/>
    <xf numFmtId="0" fontId="0" fillId="0" borderId="0" xfId="0" applyBorder="1" applyAlignment="1" applyProtection="1">
      <alignment wrapText="1"/>
    </xf>
    <xf numFmtId="0" fontId="0" fillId="0" borderId="0" xfId="0" applyBorder="1" applyProtection="1"/>
    <xf numFmtId="0" fontId="3" fillId="0" borderId="0" xfId="0" applyFont="1" applyAlignment="1" applyProtection="1">
      <alignment horizontal="right"/>
    </xf>
    <xf numFmtId="1" fontId="3" fillId="0" borderId="0" xfId="0" applyNumberFormat="1" applyFont="1" applyProtection="1"/>
    <xf numFmtId="0" fontId="0" fillId="0" borderId="0" xfId="0" applyFill="1" applyAlignment="1" applyProtection="1"/>
    <xf numFmtId="0" fontId="0" fillId="0" borderId="0" xfId="0" applyBorder="1" applyAlignment="1" applyProtection="1"/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/>
    <xf numFmtId="0" fontId="6" fillId="0" borderId="0" xfId="0" applyFont="1" applyBorder="1" applyAlignment="1" applyProtection="1">
      <alignment horizontal="left"/>
    </xf>
    <xf numFmtId="166" fontId="0" fillId="0" borderId="0" xfId="0" applyNumberFormat="1" applyProtection="1"/>
    <xf numFmtId="4" fontId="5" fillId="0" borderId="0" xfId="1" applyNumberFormat="1" applyFont="1" applyFill="1" applyBorder="1" applyAlignment="1" applyProtection="1">
      <alignment horizontal="right"/>
    </xf>
    <xf numFmtId="0" fontId="6" fillId="0" borderId="0" xfId="0" applyFont="1" applyBorder="1" applyProtection="1"/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left" wrapText="1"/>
    </xf>
    <xf numFmtId="0" fontId="5" fillId="0" borderId="0" xfId="0" applyFont="1" applyAlignment="1" applyProtection="1">
      <alignment horizontal="left"/>
    </xf>
    <xf numFmtId="2" fontId="5" fillId="0" borderId="0" xfId="0" applyNumberFormat="1" applyFont="1" applyFill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 wrapText="1"/>
    </xf>
    <xf numFmtId="0" fontId="5" fillId="0" borderId="1" xfId="0" applyFont="1" applyFill="1" applyBorder="1" applyAlignment="1" applyProtection="1">
      <alignment horizontal="left" wrapText="1"/>
    </xf>
    <xf numFmtId="0" fontId="5" fillId="0" borderId="0" xfId="0" applyFont="1" applyFill="1" applyProtection="1"/>
    <xf numFmtId="1" fontId="5" fillId="0" borderId="0" xfId="0" applyNumberFormat="1" applyFont="1" applyProtection="1"/>
    <xf numFmtId="0" fontId="5" fillId="0" borderId="0" xfId="0" applyFont="1" applyAlignment="1" applyProtection="1">
      <alignment wrapText="1"/>
    </xf>
    <xf numFmtId="0" fontId="5" fillId="0" borderId="0" xfId="0" applyFont="1" applyBorder="1" applyProtection="1"/>
    <xf numFmtId="0" fontId="3" fillId="0" borderId="0" xfId="0" applyFont="1" applyFill="1" applyBorder="1" applyAlignment="1" applyProtection="1">
      <alignment horizontal="center"/>
    </xf>
    <xf numFmtId="1" fontId="5" fillId="3" borderId="1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1" fontId="0" fillId="0" borderId="0" xfId="0" applyNumberFormat="1" applyBorder="1" applyAlignment="1" applyProtection="1"/>
    <xf numFmtId="43" fontId="0" fillId="0" borderId="0" xfId="0" applyNumberFormat="1" applyBorder="1" applyProtection="1"/>
    <xf numFmtId="0" fontId="0" fillId="0" borderId="0" xfId="0" applyFill="1" applyBorder="1" applyAlignment="1" applyProtection="1"/>
    <xf numFmtId="2" fontId="0" fillId="0" borderId="0" xfId="0" applyNumberFormat="1" applyProtection="1"/>
    <xf numFmtId="0" fontId="0" fillId="0" borderId="1" xfId="0" applyBorder="1" applyAlignment="1" applyProtection="1">
      <alignment horizontal="left" vertical="center" wrapText="1"/>
    </xf>
    <xf numFmtId="0" fontId="13" fillId="0" borderId="0" xfId="0" applyFont="1" applyAlignment="1" applyProtection="1">
      <alignment horizontal="left"/>
    </xf>
    <xf numFmtId="0" fontId="13" fillId="0" borderId="0" xfId="0" applyFont="1" applyProtection="1"/>
    <xf numFmtId="3" fontId="0" fillId="0" borderId="0" xfId="0" applyNumberFormat="1" applyFill="1" applyBorder="1" applyAlignment="1" applyProtection="1">
      <alignment horizontal="center" wrapText="1"/>
    </xf>
    <xf numFmtId="4" fontId="0" fillId="0" borderId="0" xfId="0" applyNumberFormat="1" applyFill="1" applyBorder="1" applyAlignment="1" applyProtection="1">
      <alignment horizontal="center" wrapText="1"/>
    </xf>
    <xf numFmtId="0" fontId="7" fillId="0" borderId="0" xfId="0" applyFont="1" applyAlignment="1" applyProtection="1">
      <alignment wrapText="1"/>
    </xf>
    <xf numFmtId="43" fontId="0" fillId="0" borderId="0" xfId="0" applyNumberFormat="1" applyProtection="1"/>
    <xf numFmtId="0" fontId="10" fillId="0" borderId="0" xfId="0" applyFont="1" applyBorder="1" applyProtection="1"/>
    <xf numFmtId="0" fontId="0" fillId="2" borderId="1" xfId="0" applyFill="1" applyBorder="1" applyAlignment="1" applyProtection="1">
      <alignment horizontal="center"/>
      <protection locked="0"/>
    </xf>
    <xf numFmtId="3" fontId="3" fillId="3" borderId="1" xfId="0" applyNumberFormat="1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 wrapText="1"/>
    </xf>
    <xf numFmtId="0" fontId="5" fillId="0" borderId="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2" fontId="5" fillId="4" borderId="1" xfId="0" applyNumberFormat="1" applyFont="1" applyFill="1" applyBorder="1" applyAlignment="1" applyProtection="1">
      <alignment horizontal="center"/>
    </xf>
    <xf numFmtId="2" fontId="3" fillId="0" borderId="0" xfId="0" applyNumberFormat="1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0" fillId="0" borderId="0" xfId="0" applyFill="1" applyBorder="1" applyAlignment="1" applyProtection="1">
      <alignment horizontal="left" vertical="center" wrapText="1"/>
    </xf>
    <xf numFmtId="0" fontId="0" fillId="0" borderId="1" xfId="0" applyBorder="1" applyAlignment="1" applyProtection="1">
      <alignment vertical="center"/>
    </xf>
    <xf numFmtId="9" fontId="0" fillId="0" borderId="0" xfId="2" applyFont="1" applyProtection="1"/>
    <xf numFmtId="9" fontId="0" fillId="0" borderId="0" xfId="0" applyNumberFormat="1" applyBorder="1" applyAlignment="1" applyProtection="1">
      <alignment horizontal="right" vertical="center" wrapText="1"/>
    </xf>
    <xf numFmtId="1" fontId="0" fillId="0" borderId="0" xfId="0" applyNumberFormat="1" applyAlignment="1" applyProtection="1"/>
    <xf numFmtId="0" fontId="5" fillId="0" borderId="1" xfId="0" applyFont="1" applyBorder="1" applyAlignment="1" applyProtection="1">
      <alignment horizontal="left"/>
    </xf>
    <xf numFmtId="3" fontId="5" fillId="3" borderId="1" xfId="0" applyNumberFormat="1" applyFont="1" applyFill="1" applyBorder="1" applyAlignment="1" applyProtection="1">
      <alignment horizontal="right"/>
    </xf>
    <xf numFmtId="0" fontId="3" fillId="0" borderId="0" xfId="0" applyFont="1" applyFill="1" applyProtection="1"/>
    <xf numFmtId="2" fontId="0" fillId="3" borderId="1" xfId="0" applyNumberFormat="1" applyFill="1" applyBorder="1" applyProtection="1"/>
    <xf numFmtId="1" fontId="3" fillId="3" borderId="1" xfId="0" applyNumberFormat="1" applyFont="1" applyFill="1" applyBorder="1" applyProtection="1"/>
    <xf numFmtId="0" fontId="3" fillId="0" borderId="0" xfId="0" applyFont="1" applyBorder="1" applyAlignment="1" applyProtection="1">
      <alignment horizontal="left"/>
    </xf>
    <xf numFmtId="0" fontId="0" fillId="0" borderId="0" xfId="0" applyAlignment="1" applyProtection="1">
      <alignment vertical="justify"/>
    </xf>
    <xf numFmtId="0" fontId="0" fillId="0" borderId="0" xfId="0" applyBorder="1" applyAlignment="1" applyProtection="1">
      <alignment horizontal="left" vertical="justify" wrapText="1"/>
    </xf>
    <xf numFmtId="0" fontId="0" fillId="0" borderId="0" xfId="0" applyBorder="1" applyAlignment="1" applyProtection="1">
      <alignment horizontal="left" wrapText="1"/>
    </xf>
    <xf numFmtId="0" fontId="3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wrapText="1"/>
    </xf>
    <xf numFmtId="0" fontId="5" fillId="0" borderId="2" xfId="0" applyFont="1" applyFill="1" applyBorder="1" applyAlignment="1" applyProtection="1">
      <alignment horizontal="center" wrapText="1"/>
    </xf>
    <xf numFmtId="0" fontId="5" fillId="0" borderId="3" xfId="0" applyFont="1" applyFill="1" applyBorder="1" applyAlignment="1" applyProtection="1">
      <alignment horizontal="center" wrapText="1"/>
    </xf>
    <xf numFmtId="0" fontId="3" fillId="0" borderId="1" xfId="0" applyFont="1" applyBorder="1" applyProtection="1"/>
    <xf numFmtId="0" fontId="3" fillId="0" borderId="1" xfId="0" applyFont="1" applyFill="1" applyBorder="1" applyProtection="1"/>
    <xf numFmtId="0" fontId="0" fillId="0" borderId="0" xfId="0" applyAlignment="1" applyProtection="1">
      <alignment horizontal="center"/>
    </xf>
    <xf numFmtId="3" fontId="0" fillId="0" borderId="0" xfId="0" applyNumberFormat="1" applyProtection="1"/>
    <xf numFmtId="0" fontId="10" fillId="0" borderId="0" xfId="0" applyFont="1" applyBorder="1" applyAlignment="1" applyProtection="1">
      <alignment horizontal="left" indent="1"/>
    </xf>
    <xf numFmtId="0" fontId="11" fillId="0" borderId="0" xfId="0" applyFont="1" applyBorder="1" applyAlignment="1" applyProtection="1">
      <alignment horizontal="center"/>
    </xf>
    <xf numFmtId="165" fontId="10" fillId="0" borderId="0" xfId="0" applyNumberFormat="1" applyFont="1" applyBorder="1" applyAlignment="1" applyProtection="1">
      <alignment horizontal="center"/>
    </xf>
    <xf numFmtId="0" fontId="11" fillId="0" borderId="0" xfId="0" applyFont="1" applyBorder="1" applyProtection="1"/>
    <xf numFmtId="2" fontId="10" fillId="0" borderId="0" xfId="0" applyNumberFormat="1" applyFont="1" applyBorder="1" applyAlignment="1" applyProtection="1">
      <alignment horizontal="left" indent="1"/>
    </xf>
    <xf numFmtId="2" fontId="12" fillId="0" borderId="0" xfId="0" applyNumberFormat="1" applyFont="1" applyBorder="1" applyAlignment="1" applyProtection="1">
      <alignment horizontal="center"/>
    </xf>
    <xf numFmtId="0" fontId="5" fillId="0" borderId="1" xfId="0" applyFont="1" applyBorder="1" applyProtection="1"/>
    <xf numFmtId="164" fontId="5" fillId="3" borderId="1" xfId="0" applyNumberFormat="1" applyFont="1" applyFill="1" applyBorder="1" applyAlignment="1" applyProtection="1">
      <alignment horizontal="center"/>
    </xf>
    <xf numFmtId="0" fontId="0" fillId="0" borderId="1" xfId="0" applyBorder="1" applyProtection="1"/>
    <xf numFmtId="0" fontId="0" fillId="0" borderId="1" xfId="0" applyFill="1" applyBorder="1" applyProtection="1"/>
    <xf numFmtId="9" fontId="5" fillId="3" borderId="1" xfId="2" applyFont="1" applyFill="1" applyBorder="1" applyAlignment="1" applyProtection="1">
      <alignment horizontal="center"/>
    </xf>
    <xf numFmtId="2" fontId="3" fillId="3" borderId="1" xfId="0" applyNumberFormat="1" applyFont="1" applyFill="1" applyBorder="1" applyAlignment="1" applyProtection="1">
      <alignment horizontal="center"/>
    </xf>
    <xf numFmtId="3" fontId="0" fillId="0" borderId="0" xfId="0" applyNumberFormat="1" applyFill="1" applyBorder="1" applyProtection="1"/>
    <xf numFmtId="3" fontId="3" fillId="3" borderId="1" xfId="0" applyNumberFormat="1" applyFont="1" applyFill="1" applyBorder="1" applyAlignment="1" applyProtection="1">
      <alignment horizontal="center" wrapText="1"/>
    </xf>
    <xf numFmtId="0" fontId="0" fillId="0" borderId="0" xfId="0" applyAlignment="1" applyProtection="1">
      <alignment vertical="center"/>
    </xf>
    <xf numFmtId="0" fontId="0" fillId="0" borderId="1" xfId="0" applyBorder="1" applyAlignment="1" applyProtection="1">
      <alignment vertical="center" wrapText="1"/>
    </xf>
    <xf numFmtId="3" fontId="5" fillId="0" borderId="0" xfId="0" applyNumberFormat="1" applyFont="1" applyProtection="1"/>
    <xf numFmtId="3" fontId="0" fillId="0" borderId="0" xfId="0" applyNumberFormat="1" applyBorder="1" applyAlignment="1" applyProtection="1">
      <alignment horizontal="center" wrapText="1"/>
    </xf>
    <xf numFmtId="3" fontId="0" fillId="0" borderId="0" xfId="0" applyNumberFormat="1" applyBorder="1" applyAlignment="1" applyProtection="1">
      <alignment wrapText="1"/>
    </xf>
    <xf numFmtId="3" fontId="0" fillId="0" borderId="0" xfId="0" applyNumberFormat="1" applyFill="1" applyBorder="1" applyAlignment="1" applyProtection="1">
      <alignment horizontal="center" vertical="center" wrapText="1"/>
    </xf>
    <xf numFmtId="3" fontId="0" fillId="0" borderId="0" xfId="0" applyNumberFormat="1" applyBorder="1" applyAlignment="1" applyProtection="1">
      <alignment horizontal="center" vertical="center" wrapText="1"/>
    </xf>
    <xf numFmtId="3" fontId="5" fillId="0" borderId="0" xfId="0" applyNumberFormat="1" applyFont="1" applyBorder="1" applyAlignment="1" applyProtection="1">
      <alignment horizontal="center" vertical="center" wrapText="1"/>
    </xf>
    <xf numFmtId="3" fontId="0" fillId="0" borderId="0" xfId="0" applyNumberFormat="1" applyBorder="1" applyProtection="1"/>
    <xf numFmtId="3" fontId="0" fillId="0" borderId="0" xfId="0" applyNumberFormat="1" applyBorder="1" applyAlignment="1" applyProtection="1"/>
    <xf numFmtId="1" fontId="3" fillId="0" borderId="0" xfId="0" applyNumberFormat="1" applyFont="1" applyBorder="1" applyAlignment="1" applyProtection="1"/>
    <xf numFmtId="0" fontId="0" fillId="0" borderId="0" xfId="0" applyBorder="1" applyAlignment="1" applyProtection="1">
      <alignment horizontal="left" vertical="center" wrapText="1"/>
    </xf>
    <xf numFmtId="164" fontId="5" fillId="3" borderId="4" xfId="0" applyNumberFormat="1" applyFont="1" applyFill="1" applyBorder="1" applyAlignment="1" applyProtection="1">
      <alignment horizontal="center"/>
    </xf>
    <xf numFmtId="1" fontId="5" fillId="0" borderId="0" xfId="0" applyNumberFormat="1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3" fillId="0" borderId="5" xfId="0" applyFont="1" applyFill="1" applyBorder="1" applyAlignment="1" applyProtection="1"/>
    <xf numFmtId="0" fontId="3" fillId="0" borderId="0" xfId="0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5" fillId="0" borderId="5" xfId="0" applyFont="1" applyFill="1" applyBorder="1" applyAlignment="1" applyProtection="1"/>
    <xf numFmtId="1" fontId="0" fillId="0" borderId="0" xfId="0" applyNumberFormat="1" applyFill="1" applyBorder="1" applyAlignment="1" applyProtection="1">
      <alignment horizontal="center"/>
    </xf>
    <xf numFmtId="164" fontId="0" fillId="0" borderId="0" xfId="0" applyNumberFormat="1" applyFill="1" applyBorder="1" applyAlignment="1" applyProtection="1">
      <alignment horizontal="center"/>
    </xf>
    <xf numFmtId="3" fontId="0" fillId="0" borderId="0" xfId="0" applyNumberFormat="1" applyAlignment="1" applyProtection="1">
      <alignment horizontal="center"/>
    </xf>
    <xf numFmtId="3" fontId="5" fillId="0" borderId="0" xfId="0" applyNumberFormat="1" applyFont="1" applyFill="1" applyBorder="1" applyAlignment="1" applyProtection="1">
      <alignment horizontal="center"/>
    </xf>
    <xf numFmtId="3" fontId="3" fillId="0" borderId="0" xfId="0" applyNumberFormat="1" applyFont="1" applyProtection="1"/>
    <xf numFmtId="3" fontId="3" fillId="0" borderId="0" xfId="0" applyNumberFormat="1" applyFont="1" applyBorder="1" applyAlignment="1" applyProtection="1"/>
    <xf numFmtId="3" fontId="0" fillId="0" borderId="0" xfId="0" applyNumberFormat="1" applyAlignment="1" applyProtection="1"/>
    <xf numFmtId="3" fontId="0" fillId="0" borderId="0" xfId="2" applyNumberFormat="1" applyFont="1" applyProtection="1"/>
    <xf numFmtId="3" fontId="0" fillId="0" borderId="0" xfId="0" applyNumberFormat="1" applyBorder="1" applyAlignment="1" applyProtection="1">
      <alignment horizontal="center"/>
    </xf>
    <xf numFmtId="3" fontId="5" fillId="0" borderId="0" xfId="0" applyNumberFormat="1" applyFont="1" applyAlignment="1" applyProtection="1">
      <alignment horizontal="center" wrapText="1"/>
    </xf>
    <xf numFmtId="3" fontId="5" fillId="0" borderId="0" xfId="0" applyNumberFormat="1" applyFont="1" applyAlignment="1" applyProtection="1">
      <alignment horizontal="center"/>
    </xf>
    <xf numFmtId="3" fontId="5" fillId="0" borderId="0" xfId="0" applyNumberFormat="1" applyFont="1" applyBorder="1" applyAlignment="1" applyProtection="1">
      <alignment horizontal="center"/>
    </xf>
    <xf numFmtId="3" fontId="0" fillId="0" borderId="0" xfId="0" applyNumberFormat="1" applyFill="1" applyBorder="1" applyAlignment="1" applyProtection="1">
      <alignment horizontal="center"/>
    </xf>
    <xf numFmtId="3" fontId="0" fillId="0" borderId="0" xfId="0" applyNumberFormat="1" applyBorder="1" applyAlignment="1" applyProtection="1">
      <alignment horizontal="center" vertical="center"/>
    </xf>
    <xf numFmtId="3" fontId="5" fillId="0" borderId="0" xfId="0" applyNumberFormat="1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 wrapText="1"/>
    </xf>
    <xf numFmtId="3" fontId="0" fillId="0" borderId="0" xfId="0" applyNumberFormat="1" applyFill="1" applyBorder="1" applyAlignment="1" applyProtection="1">
      <alignment horizontal="center" vertical="center"/>
    </xf>
    <xf numFmtId="3" fontId="3" fillId="3" borderId="1" xfId="0" applyNumberFormat="1" applyFont="1" applyFill="1" applyBorder="1" applyAlignment="1" applyProtection="1">
      <alignment horizontal="left"/>
    </xf>
    <xf numFmtId="3" fontId="0" fillId="3" borderId="1" xfId="0" applyNumberFormat="1" applyFill="1" applyBorder="1" applyAlignment="1" applyProtection="1">
      <alignment horizontal="center"/>
    </xf>
    <xf numFmtId="0" fontId="3" fillId="2" borderId="6" xfId="0" applyFont="1" applyFill="1" applyBorder="1" applyAlignment="1" applyProtection="1">
      <alignment horizontal="center"/>
      <protection locked="0"/>
    </xf>
    <xf numFmtId="0" fontId="3" fillId="2" borderId="7" xfId="0" applyFon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0" xfId="0" applyFont="1" applyFill="1" applyBorder="1" applyAlignment="1" applyProtection="1">
      <alignment horizontal="center"/>
    </xf>
    <xf numFmtId="0" fontId="0" fillId="4" borderId="1" xfId="0" applyFill="1" applyBorder="1" applyAlignment="1" applyProtection="1">
      <alignment horizontal="center"/>
    </xf>
    <xf numFmtId="0" fontId="0" fillId="4" borderId="1" xfId="0" applyFont="1" applyFill="1" applyBorder="1" applyAlignment="1" applyProtection="1">
      <alignment horizontal="center"/>
    </xf>
    <xf numFmtId="2" fontId="0" fillId="0" borderId="0" xfId="0" applyNumberFormat="1" applyFill="1" applyBorder="1" applyAlignment="1" applyProtection="1">
      <alignment horizontal="center"/>
    </xf>
    <xf numFmtId="1" fontId="0" fillId="0" borderId="0" xfId="0" applyNumberFormat="1" applyFill="1" applyBorder="1" applyProtection="1"/>
    <xf numFmtId="0" fontId="0" fillId="0" borderId="8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 vertical="center"/>
    </xf>
    <xf numFmtId="3" fontId="3" fillId="0" borderId="0" xfId="0" applyNumberFormat="1" applyFont="1" applyFill="1" applyBorder="1" applyAlignment="1" applyProtection="1"/>
    <xf numFmtId="0" fontId="5" fillId="0" borderId="1" xfId="0" applyFont="1" applyFill="1" applyBorder="1" applyAlignment="1" applyProtection="1"/>
    <xf numFmtId="1" fontId="5" fillId="0" borderId="0" xfId="0" applyNumberFormat="1" applyFont="1" applyAlignment="1" applyProtection="1">
      <alignment vertical="center"/>
    </xf>
    <xf numFmtId="0" fontId="5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5" fillId="0" borderId="14" xfId="0" applyFont="1" applyBorder="1" applyAlignment="1" applyProtection="1">
      <alignment horizontal="center" vertical="center"/>
    </xf>
    <xf numFmtId="0" fontId="0" fillId="0" borderId="14" xfId="0" applyFill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vertical="center" wrapText="1"/>
    </xf>
    <xf numFmtId="0" fontId="5" fillId="0" borderId="16" xfId="0" applyFont="1" applyBorder="1" applyAlignment="1" applyProtection="1">
      <alignment vertical="center" wrapText="1"/>
    </xf>
    <xf numFmtId="2" fontId="3" fillId="0" borderId="0" xfId="0" applyNumberFormat="1" applyFont="1" applyBorder="1" applyAlignment="1" applyProtection="1"/>
    <xf numFmtId="4" fontId="3" fillId="3" borderId="1" xfId="0" applyNumberFormat="1" applyFont="1" applyFill="1" applyBorder="1" applyAlignment="1" applyProtection="1">
      <alignment horizontal="left"/>
    </xf>
    <xf numFmtId="2" fontId="3" fillId="3" borderId="1" xfId="0" applyNumberFormat="1" applyFont="1" applyFill="1" applyBorder="1" applyProtection="1"/>
    <xf numFmtId="1" fontId="5" fillId="0" borderId="0" xfId="0" applyNumberFormat="1" applyFont="1" applyAlignment="1" applyProtection="1">
      <alignment wrapText="1"/>
    </xf>
    <xf numFmtId="1" fontId="3" fillId="0" borderId="13" xfId="0" applyNumberFormat="1" applyFont="1" applyBorder="1" applyAlignment="1" applyProtection="1">
      <alignment horizontal="center" vertical="center" wrapText="1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3" fillId="3" borderId="5" xfId="0" applyNumberFormat="1" applyFont="1" applyFill="1" applyBorder="1" applyAlignment="1" applyProtection="1">
      <alignment horizontal="center" wrapText="1"/>
    </xf>
    <xf numFmtId="1" fontId="0" fillId="0" borderId="0" xfId="0" applyNumberFormat="1" applyBorder="1" applyAlignment="1" applyProtection="1">
      <alignment horizontal="center" wrapText="1"/>
    </xf>
    <xf numFmtId="1" fontId="3" fillId="0" borderId="0" xfId="0" applyNumberFormat="1" applyFont="1" applyFill="1" applyBorder="1" applyAlignment="1" applyProtection="1">
      <alignment horizontal="center"/>
    </xf>
    <xf numFmtId="1" fontId="5" fillId="0" borderId="0" xfId="0" applyNumberFormat="1" applyFont="1" applyAlignment="1" applyProtection="1">
      <alignment horizontal="left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0" fillId="0" borderId="1" xfId="0" applyBorder="1" applyAlignment="1" applyProtection="1"/>
    <xf numFmtId="0" fontId="0" fillId="0" borderId="1" xfId="0" applyFill="1" applyBorder="1" applyAlignment="1" applyProtection="1">
      <alignment vertical="center"/>
    </xf>
    <xf numFmtId="3" fontId="3" fillId="0" borderId="0" xfId="0" applyNumberFormat="1" applyFont="1" applyFill="1" applyBorder="1" applyAlignment="1" applyProtection="1">
      <alignment horizontal="center"/>
    </xf>
    <xf numFmtId="169" fontId="3" fillId="0" borderId="0" xfId="0" applyNumberFormat="1" applyFont="1" applyFill="1" applyBorder="1" applyProtection="1"/>
    <xf numFmtId="3" fontId="3" fillId="0" borderId="0" xfId="0" applyNumberFormat="1" applyFont="1" applyFill="1" applyBorder="1" applyAlignment="1" applyProtection="1">
      <alignment wrapText="1"/>
    </xf>
    <xf numFmtId="168" fontId="3" fillId="0" borderId="0" xfId="0" applyNumberFormat="1" applyFont="1" applyFill="1" applyBorder="1" applyAlignment="1" applyProtection="1"/>
    <xf numFmtId="0" fontId="5" fillId="0" borderId="0" xfId="0" applyFont="1" applyFill="1" applyBorder="1" applyAlignment="1" applyProtection="1"/>
    <xf numFmtId="3" fontId="5" fillId="0" borderId="1" xfId="0" applyNumberFormat="1" applyFont="1" applyBorder="1" applyAlignment="1" applyProtection="1"/>
    <xf numFmtId="3" fontId="3" fillId="0" borderId="5" xfId="0" applyNumberFormat="1" applyFont="1" applyFill="1" applyBorder="1" applyAlignment="1" applyProtection="1">
      <alignment horizontal="center" wrapText="1"/>
    </xf>
    <xf numFmtId="0" fontId="5" fillId="0" borderId="22" xfId="0" applyFont="1" applyFill="1" applyBorder="1" applyAlignment="1" applyProtection="1">
      <alignment horizontal="center" wrapText="1"/>
    </xf>
    <xf numFmtId="0" fontId="3" fillId="0" borderId="21" xfId="0" applyFont="1" applyBorder="1" applyAlignment="1" applyProtection="1">
      <alignment horizontal="center"/>
    </xf>
    <xf numFmtId="0" fontId="3" fillId="0" borderId="15" xfId="0" applyFont="1" applyBorder="1" applyProtection="1"/>
    <xf numFmtId="3" fontId="5" fillId="0" borderId="0" xfId="1" applyNumberFormat="1" applyFont="1" applyFill="1" applyBorder="1" applyAlignment="1" applyProtection="1">
      <alignment horizontal="right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</xf>
    <xf numFmtId="0" fontId="0" fillId="0" borderId="23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1" fontId="1" fillId="2" borderId="24" xfId="0" applyNumberFormat="1" applyFont="1" applyFill="1" applyBorder="1" applyAlignment="1" applyProtection="1">
      <alignment horizontal="center" vertical="center"/>
      <protection locked="0"/>
    </xf>
    <xf numFmtId="1" fontId="1" fillId="2" borderId="25" xfId="0" applyNumberFormat="1" applyFont="1" applyFill="1" applyBorder="1" applyAlignment="1" applyProtection="1">
      <alignment horizontal="center" vertical="center"/>
      <protection locked="0"/>
    </xf>
    <xf numFmtId="3" fontId="3" fillId="3" borderId="19" xfId="0" applyNumberFormat="1" applyFont="1" applyFill="1" applyBorder="1" applyAlignment="1" applyProtection="1">
      <alignment horizontal="left"/>
    </xf>
    <xf numFmtId="167" fontId="5" fillId="3" borderId="1" xfId="0" applyNumberFormat="1" applyFont="1" applyFill="1" applyBorder="1" applyAlignment="1" applyProtection="1"/>
    <xf numFmtId="3" fontId="0" fillId="2" borderId="1" xfId="0" applyNumberFormat="1" applyFill="1" applyBorder="1" applyAlignment="1" applyProtection="1">
      <alignment horizontal="center"/>
      <protection locked="0"/>
    </xf>
    <xf numFmtId="1" fontId="5" fillId="0" borderId="17" xfId="0" applyNumberFormat="1" applyFont="1" applyBorder="1" applyAlignment="1" applyProtection="1">
      <alignment horizontal="center" vertical="center"/>
      <protection locked="0"/>
    </xf>
    <xf numFmtId="1" fontId="5" fillId="0" borderId="9" xfId="0" applyNumberFormat="1" applyFont="1" applyBorder="1" applyAlignment="1" applyProtection="1">
      <alignment horizontal="center" vertical="center"/>
      <protection locked="0"/>
    </xf>
    <xf numFmtId="1" fontId="5" fillId="0" borderId="18" xfId="0" applyNumberFormat="1" applyFont="1" applyBorder="1" applyAlignment="1" applyProtection="1">
      <alignment horizontal="center" vertical="center"/>
      <protection locked="0"/>
    </xf>
    <xf numFmtId="1" fontId="5" fillId="0" borderId="13" xfId="0" applyNumberFormat="1" applyFont="1" applyBorder="1" applyAlignment="1" applyProtection="1">
      <alignment horizontal="center" vertical="center"/>
      <protection locked="0"/>
    </xf>
    <xf numFmtId="1" fontId="5" fillId="0" borderId="25" xfId="0" applyNumberFormat="1" applyFont="1" applyBorder="1" applyAlignment="1" applyProtection="1">
      <alignment horizontal="center" vertical="center"/>
      <protection locked="0"/>
    </xf>
    <xf numFmtId="1" fontId="5" fillId="0" borderId="26" xfId="0" applyNumberFormat="1" applyFont="1" applyBorder="1" applyAlignment="1" applyProtection="1">
      <alignment horizontal="center" vertical="center"/>
      <protection locked="0"/>
    </xf>
    <xf numFmtId="3" fontId="0" fillId="3" borderId="1" xfId="0" applyNumberFormat="1" applyFill="1" applyBorder="1" applyProtection="1"/>
    <xf numFmtId="164" fontId="0" fillId="3" borderId="1" xfId="0" applyNumberFormat="1" applyFill="1" applyBorder="1" applyProtection="1"/>
    <xf numFmtId="3" fontId="3" fillId="3" borderId="1" xfId="0" applyNumberFormat="1" applyFont="1" applyFill="1" applyBorder="1" applyAlignment="1" applyProtection="1">
      <alignment horizontal="right"/>
    </xf>
    <xf numFmtId="4" fontId="3" fillId="3" borderId="1" xfId="0" applyNumberFormat="1" applyFont="1" applyFill="1" applyBorder="1" applyAlignment="1" applyProtection="1">
      <alignment horizontal="right"/>
    </xf>
    <xf numFmtId="164" fontId="0" fillId="0" borderId="0" xfId="0" applyNumberFormat="1" applyBorder="1" applyProtection="1"/>
    <xf numFmtId="4" fontId="3" fillId="0" borderId="0" xfId="0" applyNumberFormat="1" applyFont="1" applyBorder="1" applyAlignment="1" applyProtection="1">
      <alignment horizontal="right"/>
    </xf>
    <xf numFmtId="0" fontId="4" fillId="0" borderId="0" xfId="0" applyFont="1" applyBorder="1" applyProtection="1"/>
    <xf numFmtId="1" fontId="5" fillId="2" borderId="27" xfId="0" applyNumberFormat="1" applyFont="1" applyFill="1" applyBorder="1" applyAlignment="1" applyProtection="1">
      <alignment horizontal="center"/>
      <protection locked="0"/>
    </xf>
    <xf numFmtId="0" fontId="0" fillId="2" borderId="27" xfId="0" applyFill="1" applyBorder="1" applyAlignment="1" applyProtection="1">
      <alignment horizontal="center"/>
      <protection locked="0"/>
    </xf>
    <xf numFmtId="3" fontId="3" fillId="5" borderId="1" xfId="1" applyNumberFormat="1" applyFont="1" applyFill="1" applyBorder="1" applyAlignment="1" applyProtection="1">
      <alignment horizontal="center"/>
    </xf>
    <xf numFmtId="3" fontId="3" fillId="3" borderId="1" xfId="0" applyNumberFormat="1" applyFont="1" applyFill="1" applyBorder="1" applyProtection="1"/>
    <xf numFmtId="168" fontId="3" fillId="3" borderId="1" xfId="0" applyNumberFormat="1" applyFont="1" applyFill="1" applyBorder="1" applyProtection="1"/>
    <xf numFmtId="0" fontId="3" fillId="0" borderId="0" xfId="0" applyFont="1" applyBorder="1" applyAlignment="1" applyProtection="1">
      <alignment horizontal="left"/>
    </xf>
    <xf numFmtId="0" fontId="0" fillId="0" borderId="0" xfId="0" applyFill="1" applyBorder="1" applyAlignment="1" applyProtection="1"/>
    <xf numFmtId="0" fontId="5" fillId="0" borderId="5" xfId="0" applyFont="1" applyBorder="1" applyProtection="1"/>
    <xf numFmtId="0" fontId="5" fillId="0" borderId="25" xfId="0" applyFont="1" applyBorder="1" applyProtection="1"/>
    <xf numFmtId="0" fontId="0" fillId="0" borderId="5" xfId="0" applyBorder="1" applyProtection="1"/>
    <xf numFmtId="0" fontId="0" fillId="0" borderId="25" xfId="0" applyBorder="1" applyProtection="1"/>
    <xf numFmtId="0" fontId="7" fillId="0" borderId="0" xfId="0" applyFont="1" applyAlignment="1" applyProtection="1">
      <alignment wrapText="1"/>
    </xf>
    <xf numFmtId="0" fontId="5" fillId="0" borderId="1" xfId="0" applyFont="1" applyBorder="1" applyAlignment="1" applyProtection="1">
      <alignment horizontal="left"/>
    </xf>
    <xf numFmtId="164" fontId="0" fillId="3" borderId="1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protection locked="0"/>
    </xf>
    <xf numFmtId="0" fontId="3" fillId="0" borderId="1" xfId="0" applyFont="1" applyFill="1" applyBorder="1" applyProtection="1"/>
    <xf numFmtId="0" fontId="0" fillId="0" borderId="1" xfId="0" applyBorder="1" applyAlignment="1" applyProtection="1">
      <alignment wrapText="1"/>
    </xf>
    <xf numFmtId="0" fontId="3" fillId="0" borderId="34" xfId="0" applyFont="1" applyBorder="1" applyAlignment="1" applyProtection="1">
      <alignment vertical="center"/>
    </xf>
    <xf numFmtId="0" fontId="3" fillId="0" borderId="37" xfId="0" applyFont="1" applyBorder="1" applyAlignment="1" applyProtection="1">
      <alignment vertical="center"/>
    </xf>
    <xf numFmtId="0" fontId="3" fillId="0" borderId="35" xfId="0" applyFont="1" applyBorder="1" applyAlignment="1" applyProtection="1">
      <alignment vertical="center"/>
    </xf>
    <xf numFmtId="0" fontId="3" fillId="0" borderId="38" xfId="0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 wrapText="1"/>
    </xf>
    <xf numFmtId="1" fontId="3" fillId="0" borderId="33" xfId="0" applyNumberFormat="1" applyFont="1" applyFill="1" applyBorder="1" applyAlignment="1" applyProtection="1">
      <alignment horizontal="center" vertical="center" wrapText="1"/>
    </xf>
    <xf numFmtId="1" fontId="3" fillId="0" borderId="28" xfId="0" applyNumberFormat="1" applyFont="1" applyFill="1" applyBorder="1" applyAlignment="1" applyProtection="1">
      <alignment horizontal="center" vertical="center" wrapText="1"/>
    </xf>
    <xf numFmtId="3" fontId="3" fillId="0" borderId="33" xfId="0" applyNumberFormat="1" applyFont="1" applyBorder="1" applyAlignment="1" applyProtection="1">
      <alignment horizontal="center" vertical="center" wrapText="1"/>
    </xf>
    <xf numFmtId="3" fontId="3" fillId="0" borderId="28" xfId="0" applyNumberFormat="1" applyFont="1" applyBorder="1" applyAlignment="1" applyProtection="1">
      <alignment horizontal="center" vertical="center" wrapText="1"/>
    </xf>
    <xf numFmtId="3" fontId="3" fillId="0" borderId="33" xfId="0" applyNumberFormat="1" applyFont="1" applyFill="1" applyBorder="1" applyAlignment="1" applyProtection="1">
      <alignment horizontal="center" vertical="center" wrapText="1"/>
    </xf>
    <xf numFmtId="3" fontId="3" fillId="0" borderId="28" xfId="0" applyNumberFormat="1" applyFont="1" applyFill="1" applyBorder="1" applyAlignment="1" applyProtection="1">
      <alignment horizontal="center" vertical="center" wrapText="1"/>
    </xf>
    <xf numFmtId="164" fontId="3" fillId="0" borderId="33" xfId="0" applyNumberFormat="1" applyFont="1" applyBorder="1" applyAlignment="1" applyProtection="1">
      <alignment horizontal="center" vertical="center" wrapText="1"/>
    </xf>
    <xf numFmtId="164" fontId="3" fillId="0" borderId="28" xfId="0" applyNumberFormat="1" applyFont="1" applyBorder="1" applyAlignment="1" applyProtection="1">
      <alignment horizontal="center" vertical="center" wrapText="1"/>
    </xf>
    <xf numFmtId="9" fontId="0" fillId="4" borderId="33" xfId="0" applyNumberFormat="1" applyFill="1" applyBorder="1" applyAlignment="1" applyProtection="1">
      <alignment horizontal="center" vertical="center" wrapText="1"/>
    </xf>
    <xf numFmtId="9" fontId="0" fillId="4" borderId="20" xfId="0" applyNumberFormat="1" applyFill="1" applyBorder="1" applyAlignment="1" applyProtection="1">
      <alignment horizontal="center" vertical="center" wrapText="1"/>
    </xf>
    <xf numFmtId="9" fontId="0" fillId="4" borderId="28" xfId="0" applyNumberFormat="1" applyFill="1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0" fillId="0" borderId="31" xfId="0" applyBorder="1" applyAlignment="1" applyProtection="1">
      <alignment vertical="center" wrapText="1"/>
    </xf>
    <xf numFmtId="0" fontId="0" fillId="0" borderId="32" xfId="0" applyBorder="1" applyAlignment="1" applyProtection="1">
      <alignment vertical="center" wrapText="1"/>
    </xf>
    <xf numFmtId="0" fontId="0" fillId="0" borderId="15" xfId="0" applyBorder="1" applyAlignment="1" applyProtection="1">
      <alignment vertical="center" wrapText="1"/>
    </xf>
    <xf numFmtId="0" fontId="0" fillId="0" borderId="16" xfId="0" applyBorder="1" applyAlignment="1" applyProtection="1">
      <alignment vertical="center" wrapText="1"/>
    </xf>
    <xf numFmtId="0" fontId="0" fillId="0" borderId="39" xfId="0" applyBorder="1" applyAlignment="1" applyProtection="1">
      <alignment vertical="center" wrapText="1"/>
    </xf>
    <xf numFmtId="0" fontId="0" fillId="0" borderId="26" xfId="0" applyBorder="1" applyAlignment="1" applyProtection="1">
      <alignment vertical="center" wrapText="1"/>
    </xf>
    <xf numFmtId="1" fontId="5" fillId="0" borderId="31" xfId="0" applyNumberFormat="1" applyFont="1" applyFill="1" applyBorder="1" applyAlignment="1" applyProtection="1">
      <alignment horizontal="center" vertical="center" wrapText="1"/>
    </xf>
    <xf numFmtId="1" fontId="5" fillId="0" borderId="32" xfId="0" applyNumberFormat="1" applyFont="1" applyFill="1" applyBorder="1" applyAlignment="1" applyProtection="1">
      <alignment horizontal="center" vertical="center" wrapText="1"/>
    </xf>
    <xf numFmtId="1" fontId="5" fillId="0" borderId="15" xfId="0" applyNumberFormat="1" applyFont="1" applyFill="1" applyBorder="1" applyAlignment="1" applyProtection="1">
      <alignment horizontal="center" vertical="center" wrapText="1"/>
    </xf>
    <xf numFmtId="1" fontId="5" fillId="0" borderId="16" xfId="0" applyNumberFormat="1" applyFont="1" applyFill="1" applyBorder="1" applyAlignment="1" applyProtection="1">
      <alignment horizontal="center" vertical="center" wrapText="1"/>
    </xf>
    <xf numFmtId="1" fontId="5" fillId="0" borderId="39" xfId="0" applyNumberFormat="1" applyFont="1" applyFill="1" applyBorder="1" applyAlignment="1" applyProtection="1">
      <alignment horizontal="center" vertical="center" wrapText="1"/>
    </xf>
    <xf numFmtId="1" fontId="5" fillId="0" borderId="26" xfId="0" applyNumberFormat="1" applyFont="1" applyFill="1" applyBorder="1" applyAlignment="1" applyProtection="1">
      <alignment horizontal="center" vertical="center" wrapText="1"/>
    </xf>
    <xf numFmtId="0" fontId="3" fillId="0" borderId="33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1" fontId="3" fillId="0" borderId="33" xfId="0" applyNumberFormat="1" applyFont="1" applyBorder="1" applyAlignment="1" applyProtection="1">
      <alignment horizontal="center" vertical="center" wrapText="1"/>
    </xf>
    <xf numFmtId="1" fontId="3" fillId="0" borderId="28" xfId="0" applyNumberFormat="1" applyFont="1" applyBorder="1" applyAlignment="1" applyProtection="1">
      <alignment horizontal="center" vertical="center" wrapText="1"/>
    </xf>
    <xf numFmtId="3" fontId="5" fillId="3" borderId="36" xfId="0" applyNumberFormat="1" applyFont="1" applyFill="1" applyBorder="1" applyAlignment="1" applyProtection="1">
      <alignment horizontal="center" vertical="center"/>
    </xf>
    <xf numFmtId="3" fontId="5" fillId="3" borderId="40" xfId="0" applyNumberFormat="1" applyFont="1" applyFill="1" applyBorder="1" applyAlignment="1" applyProtection="1">
      <alignment horizontal="center" vertical="center"/>
    </xf>
    <xf numFmtId="3" fontId="5" fillId="3" borderId="13" xfId="0" applyNumberFormat="1" applyFont="1" applyFill="1" applyBorder="1" applyAlignment="1" applyProtection="1">
      <alignment horizontal="center" vertical="center"/>
    </xf>
    <xf numFmtId="0" fontId="3" fillId="0" borderId="34" xfId="0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center"/>
    </xf>
    <xf numFmtId="3" fontId="3" fillId="0" borderId="36" xfId="0" applyNumberFormat="1" applyFont="1" applyFill="1" applyBorder="1" applyAlignment="1" applyProtection="1">
      <alignment horizontal="center" vertical="center" wrapText="1"/>
    </xf>
    <xf numFmtId="3" fontId="3" fillId="0" borderId="13" xfId="0" applyNumberFormat="1" applyFont="1" applyFill="1" applyBorder="1" applyAlignment="1" applyProtection="1">
      <alignment horizontal="center" vertical="center" wrapText="1"/>
    </xf>
    <xf numFmtId="0" fontId="0" fillId="2" borderId="38" xfId="0" applyFill="1" applyBorder="1" applyAlignment="1" applyProtection="1">
      <alignment horizontal="center" vertical="center" wrapText="1"/>
      <protection locked="0"/>
    </xf>
    <xf numFmtId="0" fontId="0" fillId="2" borderId="41" xfId="0" applyFill="1" applyBorder="1" applyAlignment="1" applyProtection="1">
      <alignment horizontal="center" vertical="center" wrapText="1"/>
      <protection locked="0"/>
    </xf>
    <xf numFmtId="0" fontId="0" fillId="2" borderId="23" xfId="0" applyFill="1" applyBorder="1" applyAlignment="1" applyProtection="1">
      <alignment horizontal="center" vertical="center" wrapText="1"/>
      <protection locked="0"/>
    </xf>
    <xf numFmtId="3" fontId="0" fillId="3" borderId="33" xfId="0" applyNumberFormat="1" applyFill="1" applyBorder="1" applyAlignment="1" applyProtection="1">
      <alignment horizontal="center" vertical="center"/>
    </xf>
    <xf numFmtId="3" fontId="0" fillId="3" borderId="20" xfId="0" applyNumberFormat="1" applyFill="1" applyBorder="1" applyAlignment="1" applyProtection="1">
      <alignment horizontal="center" vertical="center"/>
    </xf>
    <xf numFmtId="3" fontId="0" fillId="3" borderId="28" xfId="0" applyNumberFormat="1" applyFill="1" applyBorder="1" applyAlignment="1" applyProtection="1">
      <alignment horizontal="center" vertical="center"/>
    </xf>
    <xf numFmtId="4" fontId="0" fillId="3" borderId="33" xfId="0" applyNumberFormat="1" applyFill="1" applyBorder="1" applyAlignment="1" applyProtection="1">
      <alignment horizontal="center" vertical="center"/>
    </xf>
    <xf numFmtId="4" fontId="0" fillId="3" borderId="20" xfId="0" applyNumberFormat="1" applyFill="1" applyBorder="1" applyAlignment="1" applyProtection="1">
      <alignment horizontal="center" vertical="center"/>
    </xf>
    <xf numFmtId="4" fontId="0" fillId="3" borderId="28" xfId="0" applyNumberFormat="1" applyFill="1" applyBorder="1" applyAlignment="1" applyProtection="1">
      <alignment horizontal="center" vertical="center"/>
    </xf>
    <xf numFmtId="2" fontId="0" fillId="3" borderId="33" xfId="0" applyNumberFormat="1" applyFill="1" applyBorder="1" applyAlignment="1" applyProtection="1">
      <alignment horizontal="center" vertical="center"/>
    </xf>
    <xf numFmtId="2" fontId="0" fillId="3" borderId="20" xfId="0" applyNumberFormat="1" applyFill="1" applyBorder="1" applyAlignment="1" applyProtection="1">
      <alignment horizontal="center" vertical="center"/>
    </xf>
    <xf numFmtId="2" fontId="0" fillId="3" borderId="28" xfId="0" applyNumberFormat="1" applyFill="1" applyBorder="1" applyAlignment="1" applyProtection="1">
      <alignment horizontal="center" vertical="center"/>
    </xf>
    <xf numFmtId="1" fontId="0" fillId="3" borderId="33" xfId="0" applyNumberFormat="1" applyFill="1" applyBorder="1" applyAlignment="1" applyProtection="1">
      <alignment horizontal="center" vertical="center"/>
    </xf>
    <xf numFmtId="1" fontId="0" fillId="3" borderId="20" xfId="0" applyNumberFormat="1" applyFill="1" applyBorder="1" applyAlignment="1" applyProtection="1">
      <alignment horizontal="center" vertical="center"/>
    </xf>
    <xf numFmtId="1" fontId="0" fillId="3" borderId="28" xfId="0" applyNumberFormat="1" applyFill="1" applyBorder="1" applyAlignment="1" applyProtection="1">
      <alignment horizontal="center" vertical="center"/>
    </xf>
    <xf numFmtId="3" fontId="5" fillId="3" borderId="33" xfId="0" applyNumberFormat="1" applyFont="1" applyFill="1" applyBorder="1" applyAlignment="1" applyProtection="1">
      <alignment horizontal="center" vertical="center"/>
    </xf>
    <xf numFmtId="3" fontId="5" fillId="3" borderId="20" xfId="0" applyNumberFormat="1" applyFont="1" applyFill="1" applyBorder="1" applyAlignment="1" applyProtection="1">
      <alignment horizontal="center" vertical="center"/>
    </xf>
    <xf numFmtId="3" fontId="5" fillId="3" borderId="28" xfId="0" applyNumberFormat="1" applyFont="1" applyFill="1" applyBorder="1" applyAlignment="1" applyProtection="1">
      <alignment horizontal="center" vertical="center"/>
    </xf>
    <xf numFmtId="3" fontId="0" fillId="2" borderId="33" xfId="0" applyNumberFormat="1" applyFill="1" applyBorder="1" applyAlignment="1" applyProtection="1">
      <alignment horizontal="center" vertical="center"/>
      <protection locked="0"/>
    </xf>
    <xf numFmtId="3" fontId="0" fillId="2" borderId="20" xfId="0" applyNumberFormat="1" applyFill="1" applyBorder="1" applyAlignment="1" applyProtection="1">
      <alignment horizontal="center" vertical="center"/>
      <protection locked="0"/>
    </xf>
    <xf numFmtId="3" fontId="0" fillId="2" borderId="28" xfId="0" applyNumberFormat="1" applyFill="1" applyBorder="1" applyAlignment="1" applyProtection="1">
      <alignment horizontal="center" vertical="center"/>
      <protection locked="0"/>
    </xf>
    <xf numFmtId="1" fontId="3" fillId="0" borderId="33" xfId="0" applyNumberFormat="1" applyFont="1" applyFill="1" applyBorder="1" applyAlignment="1" applyProtection="1">
      <alignment horizontal="center" wrapText="1"/>
    </xf>
    <xf numFmtId="1" fontId="3" fillId="0" borderId="28" xfId="0" applyNumberFormat="1" applyFont="1" applyFill="1" applyBorder="1" applyAlignment="1" applyProtection="1">
      <alignment horizontal="center" wrapText="1"/>
    </xf>
    <xf numFmtId="0" fontId="0" fillId="0" borderId="44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45" xfId="0" applyBorder="1" applyAlignment="1" applyProtection="1">
      <alignment horizontal="center" vertical="center"/>
    </xf>
    <xf numFmtId="9" fontId="0" fillId="4" borderId="7" xfId="0" applyNumberFormat="1" applyFill="1" applyBorder="1" applyAlignment="1" applyProtection="1">
      <alignment horizontal="center" vertical="center" wrapText="1"/>
    </xf>
    <xf numFmtId="9" fontId="0" fillId="4" borderId="1" xfId="0" applyNumberFormat="1" applyFill="1" applyBorder="1" applyAlignment="1" applyProtection="1">
      <alignment horizontal="center" vertical="center" wrapText="1"/>
    </xf>
    <xf numFmtId="9" fontId="0" fillId="4" borderId="10" xfId="0" applyNumberFormat="1" applyFill="1" applyBorder="1" applyAlignment="1" applyProtection="1">
      <alignment horizontal="center" vertical="center" wrapText="1"/>
    </xf>
    <xf numFmtId="9" fontId="0" fillId="2" borderId="33" xfId="0" applyNumberFormat="1" applyFill="1" applyBorder="1" applyAlignment="1" applyProtection="1">
      <alignment horizontal="center" vertical="center" wrapText="1"/>
      <protection locked="0"/>
    </xf>
    <xf numFmtId="9" fontId="0" fillId="2" borderId="20" xfId="0" applyNumberFormat="1" applyFill="1" applyBorder="1" applyAlignment="1" applyProtection="1">
      <alignment horizontal="center" vertical="center" wrapText="1"/>
      <protection locked="0"/>
    </xf>
    <xf numFmtId="9" fontId="0" fillId="2" borderId="28" xfId="0" applyNumberFormat="1" applyFill="1" applyBorder="1" applyAlignment="1" applyProtection="1">
      <alignment horizontal="center" vertical="center" wrapText="1"/>
      <protection locked="0"/>
    </xf>
    <xf numFmtId="0" fontId="0" fillId="0" borderId="42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43" xfId="0" applyBorder="1" applyAlignment="1" applyProtection="1">
      <alignment horizontal="center" vertical="center"/>
    </xf>
    <xf numFmtId="3" fontId="3" fillId="0" borderId="0" xfId="0" applyNumberFormat="1" applyFont="1" applyAlignment="1" applyProtection="1">
      <alignment horizontal="right"/>
    </xf>
    <xf numFmtId="3" fontId="3" fillId="0" borderId="16" xfId="0" applyNumberFormat="1" applyFont="1" applyBorder="1" applyAlignment="1" applyProtection="1">
      <alignment horizontal="right"/>
    </xf>
    <xf numFmtId="3" fontId="3" fillId="0" borderId="0" xfId="0" applyNumberFormat="1" applyFont="1" applyBorder="1" applyAlignment="1" applyProtection="1">
      <alignment horizontal="right"/>
    </xf>
    <xf numFmtId="0" fontId="0" fillId="3" borderId="31" xfId="0" applyFill="1" applyBorder="1" applyAlignment="1" applyProtection="1">
      <alignment horizontal="center" vertical="center" wrapText="1"/>
    </xf>
    <xf numFmtId="0" fontId="0" fillId="3" borderId="15" xfId="0" applyFill="1" applyBorder="1" applyAlignment="1" applyProtection="1">
      <alignment horizontal="center" vertical="center" wrapText="1"/>
    </xf>
    <xf numFmtId="0" fontId="0" fillId="3" borderId="39" xfId="0" applyFill="1" applyBorder="1" applyAlignment="1" applyProtection="1">
      <alignment horizontal="center" vertical="center" wrapText="1"/>
    </xf>
    <xf numFmtId="0" fontId="0" fillId="0" borderId="24" xfId="0" applyBorder="1" applyAlignment="1" applyProtection="1">
      <alignment vertical="center" wrapText="1"/>
    </xf>
    <xf numFmtId="0" fontId="0" fillId="0" borderId="7" xfId="0" applyBorder="1" applyAlignment="1" applyProtection="1">
      <alignment vertical="center" wrapText="1"/>
    </xf>
    <xf numFmtId="0" fontId="0" fillId="0" borderId="25" xfId="0" applyBorder="1" applyAlignment="1" applyProtection="1">
      <alignment vertical="center" wrapText="1"/>
    </xf>
    <xf numFmtId="0" fontId="0" fillId="0" borderId="1" xfId="0" applyBorder="1" applyAlignment="1" applyProtection="1">
      <alignment vertical="center" wrapText="1"/>
    </xf>
    <xf numFmtId="0" fontId="0" fillId="0" borderId="49" xfId="0" applyBorder="1" applyAlignment="1" applyProtection="1">
      <alignment vertical="center" wrapText="1"/>
    </xf>
    <xf numFmtId="0" fontId="0" fillId="0" borderId="10" xfId="0" applyBorder="1" applyAlignment="1" applyProtection="1">
      <alignment vertical="center" wrapText="1"/>
    </xf>
    <xf numFmtId="0" fontId="3" fillId="0" borderId="34" xfId="0" applyFont="1" applyBorder="1" applyAlignment="1" applyProtection="1">
      <alignment vertical="center" wrapText="1"/>
    </xf>
    <xf numFmtId="0" fontId="3" fillId="0" borderId="37" xfId="0" applyFont="1" applyBorder="1" applyAlignment="1" applyProtection="1">
      <alignment vertical="center" wrapText="1"/>
    </xf>
    <xf numFmtId="0" fontId="3" fillId="0" borderId="35" xfId="0" applyFont="1" applyBorder="1" applyAlignment="1" applyProtection="1">
      <alignment vertical="center" wrapText="1"/>
    </xf>
    <xf numFmtId="1" fontId="1" fillId="2" borderId="36" xfId="0" applyNumberFormat="1" applyFont="1" applyFill="1" applyBorder="1" applyAlignment="1" applyProtection="1">
      <alignment horizontal="center" vertical="center"/>
      <protection locked="0"/>
    </xf>
    <xf numFmtId="1" fontId="1" fillId="2" borderId="40" xfId="0" applyNumberFormat="1" applyFont="1" applyFill="1" applyBorder="1" applyAlignment="1" applyProtection="1">
      <alignment horizontal="center" vertical="center"/>
      <protection locked="0"/>
    </xf>
    <xf numFmtId="1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3" fillId="0" borderId="46" xfId="0" applyFont="1" applyBorder="1" applyAlignment="1" applyProtection="1">
      <alignment vertical="center"/>
    </xf>
    <xf numFmtId="0" fontId="3" fillId="0" borderId="47" xfId="0" applyFont="1" applyBorder="1" applyAlignment="1" applyProtection="1">
      <alignment vertical="center"/>
    </xf>
    <xf numFmtId="0" fontId="3" fillId="0" borderId="48" xfId="0" applyFont="1" applyBorder="1" applyAlignment="1" applyProtection="1">
      <alignment vertical="center"/>
    </xf>
    <xf numFmtId="0" fontId="0" fillId="0" borderId="31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30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51" xfId="0" applyBorder="1" applyAlignment="1" applyProtection="1">
      <alignment horizontal="center" vertical="center" wrapText="1"/>
    </xf>
    <xf numFmtId="0" fontId="0" fillId="0" borderId="39" xfId="0" applyBorder="1" applyAlignment="1" applyProtection="1">
      <alignment horizontal="center" vertical="center" wrapText="1"/>
    </xf>
    <xf numFmtId="0" fontId="0" fillId="0" borderId="27" xfId="0" applyBorder="1" applyAlignment="1" applyProtection="1">
      <alignment horizontal="center" vertical="center" wrapText="1"/>
    </xf>
    <xf numFmtId="0" fontId="0" fillId="0" borderId="52" xfId="0" applyBorder="1" applyAlignment="1" applyProtection="1">
      <alignment horizontal="center" vertical="center" wrapText="1"/>
    </xf>
    <xf numFmtId="3" fontId="0" fillId="3" borderId="7" xfId="0" applyNumberFormat="1" applyFill="1" applyBorder="1" applyAlignment="1" applyProtection="1">
      <alignment horizontal="center" vertical="center"/>
    </xf>
    <xf numFmtId="3" fontId="0" fillId="3" borderId="1" xfId="0" applyNumberFormat="1" applyFill="1" applyBorder="1" applyAlignment="1" applyProtection="1">
      <alignment horizontal="center" vertical="center"/>
    </xf>
    <xf numFmtId="3" fontId="0" fillId="3" borderId="10" xfId="0" applyNumberFormat="1" applyFill="1" applyBorder="1" applyAlignment="1" applyProtection="1">
      <alignment horizontal="center" vertical="center"/>
    </xf>
    <xf numFmtId="1" fontId="3" fillId="0" borderId="5" xfId="0" applyNumberFormat="1" applyFont="1" applyBorder="1" applyAlignment="1" applyProtection="1">
      <alignment horizontal="right"/>
    </xf>
    <xf numFmtId="1" fontId="3" fillId="0" borderId="50" xfId="0" applyNumberFormat="1" applyFont="1" applyBorder="1" applyAlignment="1" applyProtection="1">
      <alignment horizontal="right"/>
    </xf>
    <xf numFmtId="1" fontId="3" fillId="0" borderId="25" xfId="0" applyNumberFormat="1" applyFont="1" applyBorder="1" applyAlignment="1" applyProtection="1">
      <alignment horizontal="right"/>
    </xf>
    <xf numFmtId="1" fontId="3" fillId="0" borderId="1" xfId="0" applyNumberFormat="1" applyFont="1" applyBorder="1" applyAlignment="1" applyProtection="1">
      <alignment horizontal="right"/>
    </xf>
    <xf numFmtId="9" fontId="1" fillId="4" borderId="33" xfId="0" applyNumberFormat="1" applyFont="1" applyFill="1" applyBorder="1" applyAlignment="1" applyProtection="1">
      <alignment horizontal="center" vertical="center" wrapText="1"/>
    </xf>
    <xf numFmtId="9" fontId="1" fillId="4" borderId="20" xfId="0" applyNumberFormat="1" applyFont="1" applyFill="1" applyBorder="1" applyAlignment="1" applyProtection="1">
      <alignment horizontal="center" vertical="center" wrapText="1"/>
    </xf>
    <xf numFmtId="9" fontId="1" fillId="4" borderId="28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/>
    </xf>
    <xf numFmtId="0" fontId="3" fillId="0" borderId="1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5" fillId="0" borderId="53" xfId="0" applyFont="1" applyFill="1" applyBorder="1" applyAlignment="1" applyProtection="1">
      <alignment horizontal="center" wrapText="1"/>
    </xf>
    <xf numFmtId="0" fontId="5" fillId="0" borderId="51" xfId="0" applyFont="1" applyFill="1" applyBorder="1" applyAlignment="1" applyProtection="1">
      <alignment horizontal="center" wrapText="1"/>
    </xf>
    <xf numFmtId="0" fontId="5" fillId="0" borderId="54" xfId="0" applyFont="1" applyFill="1" applyBorder="1" applyAlignment="1" applyProtection="1">
      <alignment horizontal="center" wrapText="1"/>
    </xf>
    <xf numFmtId="0" fontId="5" fillId="0" borderId="52" xfId="0" applyFont="1" applyFill="1" applyBorder="1" applyAlignment="1" applyProtection="1">
      <alignment horizontal="center" wrapText="1"/>
    </xf>
    <xf numFmtId="0" fontId="3" fillId="0" borderId="1" xfId="0" applyFont="1" applyBorder="1" applyAlignment="1" applyProtection="1">
      <alignment horizontal="center"/>
    </xf>
    <xf numFmtId="0" fontId="3" fillId="0" borderId="2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3" fillId="0" borderId="16" xfId="0" applyFont="1" applyBorder="1" applyAlignment="1" applyProtection="1">
      <alignment horizontal="right"/>
    </xf>
    <xf numFmtId="0" fontId="5" fillId="0" borderId="29" xfId="0" applyFont="1" applyFill="1" applyBorder="1" applyAlignment="1" applyProtection="1">
      <alignment horizontal="center" wrapText="1"/>
    </xf>
    <xf numFmtId="0" fontId="5" fillId="0" borderId="30" xfId="0" applyFont="1" applyFill="1" applyBorder="1" applyAlignment="1" applyProtection="1">
      <alignment horizontal="center" wrapText="1"/>
    </xf>
    <xf numFmtId="0" fontId="3" fillId="0" borderId="5" xfId="0" applyFont="1" applyBorder="1" applyAlignment="1" applyProtection="1">
      <alignment horizontal="center"/>
    </xf>
    <xf numFmtId="0" fontId="3" fillId="0" borderId="50" xfId="0" applyFont="1" applyBorder="1" applyAlignment="1" applyProtection="1">
      <alignment horizontal="center"/>
    </xf>
    <xf numFmtId="0" fontId="3" fillId="0" borderId="25" xfId="0" applyFont="1" applyBorder="1" applyAlignment="1" applyProtection="1">
      <alignment horizontal="center"/>
    </xf>
    <xf numFmtId="0" fontId="5" fillId="0" borderId="55" xfId="0" applyFont="1" applyFill="1" applyBorder="1" applyAlignment="1" applyProtection="1">
      <alignment horizontal="center" wrapText="1"/>
    </xf>
    <xf numFmtId="0" fontId="5" fillId="0" borderId="56" xfId="0" applyFont="1" applyFill="1" applyBorder="1" applyAlignment="1" applyProtection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T90"/>
  <sheetViews>
    <sheetView tabSelected="1" zoomScale="85" zoomScaleNormal="85" workbookViewId="0">
      <selection sqref="A1:H1"/>
    </sheetView>
  </sheetViews>
  <sheetFormatPr defaultRowHeight="12.75"/>
  <cols>
    <col min="1" max="1" width="26.42578125" style="2" customWidth="1"/>
    <col min="2" max="2" width="21.42578125" style="2" customWidth="1"/>
    <col min="3" max="3" width="12.5703125" style="2" bestFit="1" customWidth="1"/>
    <col min="4" max="4" width="17" style="2" bestFit="1" customWidth="1"/>
    <col min="5" max="5" width="17.85546875" style="2" customWidth="1"/>
    <col min="6" max="6" width="19.140625" style="2" customWidth="1"/>
    <col min="7" max="7" width="11.140625" style="2" customWidth="1"/>
    <col min="8" max="8" width="20.5703125" style="3" bestFit="1" customWidth="1"/>
    <col min="9" max="9" width="9.140625" style="2"/>
    <col min="10" max="10" width="10.42578125" style="3" bestFit="1" customWidth="1"/>
    <col min="11" max="11" width="34" style="4" customWidth="1"/>
    <col min="12" max="16384" width="9.140625" style="2"/>
  </cols>
  <sheetData>
    <row r="1" spans="1:11" ht="18.75" customHeight="1">
      <c r="A1" s="246" t="s">
        <v>147</v>
      </c>
      <c r="B1" s="246"/>
      <c r="C1" s="246"/>
      <c r="D1" s="246"/>
      <c r="E1" s="246"/>
      <c r="F1" s="246"/>
      <c r="G1" s="246"/>
      <c r="H1" s="246"/>
    </row>
    <row r="2" spans="1:11" ht="18.75" customHeight="1">
      <c r="A2" s="68"/>
      <c r="B2" s="52"/>
      <c r="C2" s="52"/>
      <c r="D2" s="52"/>
      <c r="E2" s="52"/>
    </row>
    <row r="3" spans="1:11" ht="18.75" customHeight="1">
      <c r="A3" s="8"/>
      <c r="B3" s="9" t="s">
        <v>0</v>
      </c>
      <c r="C3" s="52"/>
      <c r="D3" s="52"/>
      <c r="E3" s="52"/>
    </row>
    <row r="4" spans="1:11" ht="18.75" customHeight="1">
      <c r="A4" s="10"/>
      <c r="B4" s="9" t="s">
        <v>1</v>
      </c>
      <c r="C4" s="52"/>
      <c r="D4" s="52"/>
      <c r="E4" s="52"/>
    </row>
    <row r="5" spans="1:11" ht="18.75" customHeight="1">
      <c r="A5" s="11"/>
      <c r="B5" s="9" t="s">
        <v>2</v>
      </c>
      <c r="C5" s="52"/>
      <c r="D5" s="52"/>
      <c r="E5" s="52"/>
    </row>
    <row r="6" spans="1:11" ht="18.75" customHeight="1">
      <c r="A6" s="77"/>
      <c r="B6" s="9"/>
      <c r="C6" s="52"/>
      <c r="D6" s="52"/>
      <c r="E6" s="52"/>
    </row>
    <row r="7" spans="1:11" ht="18">
      <c r="A7" s="5" t="s">
        <v>6</v>
      </c>
      <c r="D7" s="1"/>
      <c r="E7" s="1"/>
    </row>
    <row r="8" spans="1:11" ht="18">
      <c r="A8" s="5"/>
      <c r="D8" s="1"/>
      <c r="E8" s="1"/>
    </row>
    <row r="9" spans="1:11" ht="15.75">
      <c r="A9" s="6" t="s">
        <v>5</v>
      </c>
      <c r="B9" s="249"/>
      <c r="C9" s="249"/>
      <c r="D9" s="249"/>
      <c r="E9" s="249"/>
      <c r="F9" s="249"/>
      <c r="G9" s="31"/>
      <c r="H9" s="31"/>
    </row>
    <row r="10" spans="1:11">
      <c r="A10" s="7"/>
    </row>
    <row r="12" spans="1:11" ht="18">
      <c r="A12" s="12" t="s">
        <v>23</v>
      </c>
    </row>
    <row r="13" spans="1:11">
      <c r="A13" s="7"/>
    </row>
    <row r="14" spans="1:11">
      <c r="A14" s="240" t="s">
        <v>30</v>
      </c>
      <c r="B14" s="240"/>
      <c r="C14" s="7"/>
    </row>
    <row r="15" spans="1:11">
      <c r="A15" s="97" t="s">
        <v>37</v>
      </c>
      <c r="B15" s="19" t="s">
        <v>70</v>
      </c>
      <c r="C15" s="19" t="s">
        <v>72</v>
      </c>
      <c r="G15" s="3"/>
      <c r="H15" s="2"/>
      <c r="J15" s="2"/>
      <c r="K15" s="2"/>
    </row>
    <row r="16" spans="1:11">
      <c r="A16" s="107" t="s">
        <v>29</v>
      </c>
      <c r="B16" s="221"/>
      <c r="C16" s="160">
        <v>49</v>
      </c>
      <c r="F16" s="54"/>
      <c r="G16" s="3"/>
      <c r="H16" s="2"/>
      <c r="J16" s="2"/>
      <c r="K16" s="2"/>
    </row>
    <row r="17" spans="1:11">
      <c r="A17" s="23"/>
      <c r="B17" s="146"/>
      <c r="C17" s="132"/>
      <c r="F17" s="54"/>
      <c r="G17" s="3"/>
      <c r="H17" s="2"/>
      <c r="J17" s="2"/>
      <c r="K17" s="2"/>
    </row>
    <row r="18" spans="1:11">
      <c r="A18" s="42" t="s">
        <v>36</v>
      </c>
      <c r="B18" s="146"/>
      <c r="C18" s="132"/>
      <c r="F18" s="54"/>
      <c r="G18" s="3"/>
      <c r="H18" s="2"/>
      <c r="J18" s="2"/>
      <c r="K18" s="2"/>
    </row>
    <row r="19" spans="1:11">
      <c r="A19" s="109" t="s">
        <v>73</v>
      </c>
      <c r="B19" s="221"/>
      <c r="C19" s="160">
        <v>602</v>
      </c>
      <c r="F19" s="54"/>
      <c r="G19" s="3"/>
      <c r="H19" s="2"/>
      <c r="J19" s="2"/>
      <c r="K19" s="2"/>
    </row>
    <row r="20" spans="1:11">
      <c r="A20" s="109" t="s">
        <v>74</v>
      </c>
      <c r="B20" s="221"/>
      <c r="C20" s="160">
        <v>37</v>
      </c>
      <c r="F20" s="54"/>
      <c r="G20" s="3"/>
      <c r="H20" s="2"/>
      <c r="J20" s="2"/>
      <c r="K20" s="2"/>
    </row>
    <row r="21" spans="1:11">
      <c r="A21" s="110" t="s">
        <v>4</v>
      </c>
      <c r="B21" s="152">
        <f>B19+B20</f>
        <v>0</v>
      </c>
      <c r="C21" s="129"/>
      <c r="F21" s="54"/>
      <c r="G21" s="3"/>
      <c r="H21" s="2"/>
      <c r="J21" s="2"/>
      <c r="K21" s="2"/>
    </row>
    <row r="22" spans="1:11">
      <c r="A22" s="23"/>
      <c r="B22" s="146"/>
      <c r="C22" s="132"/>
      <c r="G22" s="3"/>
      <c r="H22" s="2"/>
      <c r="J22" s="2"/>
      <c r="K22" s="2"/>
    </row>
    <row r="23" spans="1:11">
      <c r="A23" s="42" t="s">
        <v>16</v>
      </c>
      <c r="B23" s="146"/>
      <c r="C23" s="132"/>
      <c r="G23" s="3"/>
      <c r="H23" s="2"/>
      <c r="J23" s="2"/>
      <c r="K23" s="2"/>
    </row>
    <row r="24" spans="1:11">
      <c r="A24" s="109" t="s">
        <v>75</v>
      </c>
      <c r="B24" s="221"/>
      <c r="C24" s="160">
        <v>15</v>
      </c>
      <c r="E24" s="17" t="s">
        <v>15</v>
      </c>
      <c r="F24" s="14"/>
      <c r="G24" s="3"/>
      <c r="H24" s="2"/>
      <c r="J24" s="2"/>
      <c r="K24" s="2"/>
    </row>
    <row r="25" spans="1:11">
      <c r="A25" s="109" t="s">
        <v>76</v>
      </c>
      <c r="B25" s="221"/>
      <c r="C25" s="160">
        <v>27</v>
      </c>
      <c r="E25" s="18" t="s">
        <v>12</v>
      </c>
      <c r="F25" s="19" t="s">
        <v>24</v>
      </c>
      <c r="G25" s="3"/>
      <c r="H25" s="2"/>
      <c r="J25" s="2"/>
      <c r="K25" s="2"/>
    </row>
    <row r="26" spans="1:11">
      <c r="A26" s="109" t="s">
        <v>77</v>
      </c>
      <c r="B26" s="221"/>
      <c r="C26" s="160">
        <v>228</v>
      </c>
      <c r="E26" s="84" t="s">
        <v>29</v>
      </c>
      <c r="F26" s="76">
        <v>0</v>
      </c>
      <c r="G26" s="3"/>
      <c r="H26" s="2"/>
      <c r="J26" s="2"/>
      <c r="K26" s="2"/>
    </row>
    <row r="27" spans="1:11">
      <c r="A27" s="110" t="s">
        <v>78</v>
      </c>
      <c r="B27" s="221"/>
      <c r="C27" s="160">
        <v>173</v>
      </c>
      <c r="E27" s="49" t="s">
        <v>36</v>
      </c>
      <c r="F27" s="76">
        <v>0.25</v>
      </c>
      <c r="G27" s="3"/>
      <c r="H27" s="2"/>
      <c r="J27" s="2"/>
      <c r="K27" s="2"/>
    </row>
    <row r="28" spans="1:11">
      <c r="A28" s="110" t="s">
        <v>79</v>
      </c>
      <c r="B28" s="221"/>
      <c r="C28" s="161">
        <v>468</v>
      </c>
      <c r="E28" s="49" t="s">
        <v>16</v>
      </c>
      <c r="F28" s="76">
        <v>0.95</v>
      </c>
      <c r="G28" s="3"/>
      <c r="H28" s="2"/>
      <c r="J28" s="2"/>
      <c r="K28" s="2"/>
    </row>
    <row r="29" spans="1:11">
      <c r="A29" s="110" t="s">
        <v>142</v>
      </c>
      <c r="B29" s="221"/>
      <c r="C29" s="161">
        <v>0</v>
      </c>
      <c r="E29" s="73"/>
      <c r="F29" s="46"/>
      <c r="G29" s="3"/>
      <c r="H29" s="2"/>
      <c r="J29" s="2"/>
      <c r="K29" s="2"/>
    </row>
    <row r="30" spans="1:11">
      <c r="A30" s="110" t="s">
        <v>4</v>
      </c>
      <c r="B30" s="152">
        <f>SUM(B24:B29)</f>
        <v>0</v>
      </c>
      <c r="C30" s="159"/>
      <c r="E30" s="73"/>
      <c r="F30" s="46"/>
      <c r="G30" s="3"/>
      <c r="H30" s="2"/>
      <c r="J30" s="2"/>
      <c r="K30" s="2"/>
    </row>
    <row r="31" spans="1:11" s="23" customFormat="1">
      <c r="B31" s="146"/>
      <c r="C31" s="159"/>
      <c r="E31" s="73"/>
      <c r="F31" s="46"/>
      <c r="G31" s="163"/>
    </row>
    <row r="32" spans="1:11">
      <c r="A32" s="110" t="s">
        <v>93</v>
      </c>
      <c r="B32" s="152">
        <f>B16+B21+B30</f>
        <v>0</v>
      </c>
      <c r="C32" s="28"/>
      <c r="E32" s="73"/>
      <c r="F32" s="46"/>
      <c r="H32" s="2"/>
    </row>
    <row r="33" spans="1:11">
      <c r="B33" s="13"/>
      <c r="C33" s="14"/>
      <c r="E33" s="131"/>
      <c r="F33" s="46"/>
      <c r="G33" s="3"/>
      <c r="H33" s="4"/>
      <c r="J33" s="2"/>
      <c r="K33" s="2"/>
    </row>
    <row r="34" spans="1:11">
      <c r="C34" s="23"/>
      <c r="D34" s="23"/>
      <c r="E34" s="23"/>
      <c r="F34" s="14"/>
    </row>
    <row r="35" spans="1:11">
      <c r="A35" s="7" t="s">
        <v>17</v>
      </c>
      <c r="B35" s="53"/>
      <c r="C35" s="23"/>
      <c r="D35" s="23"/>
      <c r="E35" s="23"/>
      <c r="F35" s="14"/>
    </row>
    <row r="36" spans="1:11">
      <c r="A36" s="133" t="s">
        <v>26</v>
      </c>
      <c r="B36" s="111" t="e">
        <f>B16/B32</f>
        <v>#DIV/0!</v>
      </c>
      <c r="D36" s="23"/>
      <c r="E36" s="23"/>
      <c r="F36" s="14"/>
    </row>
    <row r="37" spans="1:11">
      <c r="A37" s="133" t="s">
        <v>28</v>
      </c>
      <c r="B37" s="111" t="e">
        <f>(B19+B20)/B32</f>
        <v>#DIV/0!</v>
      </c>
      <c r="D37" s="23"/>
      <c r="E37" s="23"/>
      <c r="F37" s="14"/>
      <c r="I37" s="240"/>
      <c r="J37" s="240"/>
      <c r="K37" s="42"/>
    </row>
    <row r="38" spans="1:11">
      <c r="A38" s="133" t="s">
        <v>27</v>
      </c>
      <c r="B38" s="111" t="e">
        <f>SUM(B24:B29)/B32</f>
        <v>#DIV/0!</v>
      </c>
      <c r="D38" s="23"/>
      <c r="E38" s="23"/>
      <c r="F38" s="14"/>
      <c r="I38" s="42"/>
      <c r="J38" s="41"/>
      <c r="K38" s="41"/>
    </row>
    <row r="39" spans="1:11">
      <c r="A39" s="130" t="s">
        <v>18</v>
      </c>
      <c r="B39" s="112" t="e">
        <f>F26*B36+F27*B37+F28*B38</f>
        <v>#DIV/0!</v>
      </c>
      <c r="D39" s="23"/>
      <c r="E39" s="23"/>
      <c r="F39" s="14"/>
      <c r="I39" s="28"/>
      <c r="J39" s="162"/>
      <c r="K39" s="132"/>
    </row>
    <row r="40" spans="1:11">
      <c r="A40" s="40"/>
      <c r="C40" s="25"/>
      <c r="D40" s="23"/>
      <c r="E40" s="23"/>
      <c r="F40" s="14"/>
      <c r="I40" s="28"/>
      <c r="J40" s="162"/>
      <c r="K40" s="132"/>
    </row>
    <row r="41" spans="1:11">
      <c r="A41" s="242" t="s">
        <v>149</v>
      </c>
      <c r="B41" s="243"/>
      <c r="C41" s="71" t="s">
        <v>19</v>
      </c>
      <c r="D41" s="23"/>
      <c r="E41" s="23"/>
      <c r="F41" s="14"/>
      <c r="I41" s="28"/>
      <c r="J41" s="162"/>
      <c r="K41" s="132"/>
    </row>
    <row r="42" spans="1:11">
      <c r="A42" s="244" t="s">
        <v>64</v>
      </c>
      <c r="B42" s="245"/>
      <c r="C42" s="108">
        <f>IF(C41="Yes",0.8,1.2)</f>
        <v>1.2</v>
      </c>
      <c r="E42" s="241"/>
      <c r="F42" s="241"/>
      <c r="G42" s="134"/>
      <c r="I42" s="28"/>
      <c r="J42" s="163"/>
      <c r="K42" s="28"/>
    </row>
    <row r="43" spans="1:11">
      <c r="A43" s="250" t="s">
        <v>61</v>
      </c>
      <c r="B43" s="250"/>
      <c r="C43" s="72" t="e">
        <f>C42/12*B39*B32</f>
        <v>#DIV/0!</v>
      </c>
      <c r="E43" s="241"/>
      <c r="F43" s="241"/>
      <c r="G43" s="135"/>
      <c r="I43" s="42"/>
      <c r="J43" s="54"/>
      <c r="K43" s="41"/>
    </row>
    <row r="44" spans="1:11">
      <c r="A44" s="18" t="s">
        <v>150</v>
      </c>
      <c r="B44" s="98"/>
      <c r="C44" s="237" t="e">
        <f>C43*7.48</f>
        <v>#DIV/0!</v>
      </c>
      <c r="D44" s="15"/>
      <c r="E44" s="15"/>
      <c r="F44" s="15"/>
      <c r="G44" s="23"/>
      <c r="I44" s="28"/>
      <c r="J44" s="162"/>
      <c r="K44" s="132"/>
    </row>
    <row r="45" spans="1:11">
      <c r="A45" s="45"/>
      <c r="B45" s="16"/>
      <c r="C45" s="16"/>
      <c r="D45" s="16"/>
      <c r="E45" s="251" t="s">
        <v>125</v>
      </c>
      <c r="F45" s="251"/>
      <c r="G45" s="248">
        <f>C42/12*(F26*B16*C16+F27*(SUMPRODUCT(B19:B20,C19:C20))+F28*(SUMPRODUCT(B24:B29,C24:C29)))*2.72/43560</f>
        <v>0</v>
      </c>
      <c r="H45" s="62"/>
      <c r="I45" s="23"/>
      <c r="J45" s="162"/>
      <c r="K45" s="132"/>
    </row>
    <row r="46" spans="1:11">
      <c r="A46" s="45"/>
      <c r="B46" s="23"/>
      <c r="C46" s="74"/>
      <c r="D46" s="74"/>
      <c r="E46" s="251"/>
      <c r="F46" s="251"/>
      <c r="G46" s="248"/>
      <c r="H46" s="4"/>
      <c r="I46" s="28"/>
      <c r="J46" s="23"/>
      <c r="K46" s="23"/>
    </row>
    <row r="47" spans="1:11">
      <c r="A47" s="247" t="s">
        <v>154</v>
      </c>
      <c r="B47" s="247"/>
      <c r="C47" s="71" t="s">
        <v>19</v>
      </c>
      <c r="D47" s="74"/>
      <c r="E47" s="74"/>
      <c r="F47" s="25"/>
      <c r="G47" s="23"/>
      <c r="H47" s="4"/>
      <c r="J47" s="23"/>
    </row>
    <row r="48" spans="1:11" ht="18" hidden="1">
      <c r="A48" s="64"/>
      <c r="B48" s="14"/>
      <c r="C48" s="14" t="s">
        <v>35</v>
      </c>
      <c r="D48" s="14"/>
      <c r="E48" s="14"/>
      <c r="F48" s="16"/>
      <c r="J48" s="2"/>
    </row>
    <row r="49" spans="1:20" hidden="1">
      <c r="A49" s="17"/>
      <c r="B49" s="74"/>
      <c r="C49" s="74" t="s">
        <v>19</v>
      </c>
      <c r="D49" s="74"/>
      <c r="E49" s="74"/>
      <c r="F49" s="16"/>
      <c r="J49" s="2"/>
    </row>
    <row r="50" spans="1:20">
      <c r="A50" s="20"/>
      <c r="B50" s="46"/>
      <c r="C50" s="74"/>
      <c r="D50" s="74"/>
      <c r="E50" s="74"/>
      <c r="F50" s="16"/>
      <c r="J50" s="2"/>
      <c r="K50" s="3"/>
      <c r="M50" s="3"/>
      <c r="N50" s="3"/>
      <c r="O50" s="3"/>
      <c r="P50" s="3"/>
      <c r="Q50" s="3"/>
      <c r="R50" s="3"/>
      <c r="T50" s="4"/>
    </row>
    <row r="51" spans="1:20">
      <c r="A51" s="21"/>
      <c r="B51" s="66"/>
      <c r="C51" s="74"/>
      <c r="D51" s="74"/>
      <c r="E51" s="74"/>
      <c r="F51" s="16"/>
      <c r="J51" s="2"/>
    </row>
    <row r="52" spans="1:20">
      <c r="A52" s="20"/>
      <c r="B52" s="74"/>
      <c r="C52" s="74"/>
      <c r="D52" s="74"/>
      <c r="E52" s="74"/>
      <c r="F52" s="16"/>
      <c r="J52" s="2"/>
    </row>
    <row r="53" spans="1:20">
      <c r="A53" s="20"/>
      <c r="B53" s="74"/>
      <c r="C53" s="74"/>
      <c r="D53" s="74"/>
      <c r="E53" s="25"/>
      <c r="F53" s="16"/>
      <c r="J53" s="2"/>
    </row>
    <row r="54" spans="1:20">
      <c r="A54" s="20"/>
      <c r="B54" s="74"/>
      <c r="C54" s="74"/>
      <c r="D54" s="74"/>
      <c r="E54" s="25"/>
      <c r="F54" s="16"/>
      <c r="J54" s="2"/>
    </row>
    <row r="55" spans="1:20">
      <c r="A55" s="23"/>
      <c r="B55" s="23"/>
      <c r="C55" s="23"/>
      <c r="D55" s="23"/>
      <c r="E55" s="23"/>
      <c r="F55" s="16"/>
      <c r="J55" s="2"/>
    </row>
    <row r="56" spans="1:20">
      <c r="A56" s="23"/>
      <c r="B56" s="23"/>
      <c r="C56" s="23"/>
      <c r="D56" s="23"/>
      <c r="E56" s="23"/>
      <c r="F56" s="16"/>
      <c r="J56" s="2"/>
    </row>
    <row r="57" spans="1:20">
      <c r="A57" s="23"/>
      <c r="B57" s="23"/>
      <c r="C57" s="23"/>
      <c r="D57" s="23"/>
      <c r="E57" s="23"/>
      <c r="F57" s="16"/>
      <c r="J57" s="2"/>
    </row>
    <row r="58" spans="1:20">
      <c r="A58" s="23"/>
      <c r="B58" s="23"/>
      <c r="C58" s="23"/>
      <c r="D58" s="23"/>
      <c r="E58" s="23"/>
      <c r="F58" s="16"/>
      <c r="J58" s="2"/>
    </row>
    <row r="59" spans="1:20">
      <c r="A59" s="23"/>
      <c r="B59" s="23"/>
      <c r="C59" s="23"/>
      <c r="D59" s="23"/>
      <c r="E59" s="23"/>
      <c r="F59" s="16"/>
      <c r="J59" s="2"/>
    </row>
    <row r="60" spans="1:20" ht="18">
      <c r="A60" s="78"/>
      <c r="B60" s="74"/>
      <c r="C60" s="74"/>
      <c r="D60" s="74"/>
      <c r="E60" s="74"/>
      <c r="F60" s="16"/>
      <c r="G60" s="14"/>
      <c r="H60" s="51"/>
      <c r="J60" s="14"/>
    </row>
    <row r="61" spans="1:20">
      <c r="A61" s="17"/>
      <c r="B61" s="74"/>
      <c r="C61" s="74"/>
      <c r="D61" s="74"/>
      <c r="E61" s="74"/>
      <c r="F61" s="16"/>
      <c r="G61" s="14"/>
      <c r="H61" s="51"/>
      <c r="J61" s="14"/>
    </row>
    <row r="62" spans="1:20">
      <c r="A62" s="17"/>
      <c r="B62" s="74"/>
      <c r="C62" s="74"/>
      <c r="D62" s="74"/>
      <c r="E62" s="74"/>
      <c r="F62" s="16"/>
      <c r="G62" s="14"/>
      <c r="H62" s="51"/>
      <c r="J62" s="14"/>
    </row>
    <row r="63" spans="1:20">
      <c r="A63" s="20"/>
      <c r="B63" s="15"/>
      <c r="C63" s="15"/>
      <c r="D63" s="15"/>
      <c r="E63" s="15"/>
      <c r="F63" s="15"/>
      <c r="G63" s="14"/>
      <c r="H63" s="51"/>
      <c r="J63" s="14"/>
    </row>
    <row r="64" spans="1:20">
      <c r="A64" s="20"/>
      <c r="B64" s="16"/>
      <c r="C64" s="16"/>
      <c r="D64" s="16"/>
      <c r="E64" s="16"/>
      <c r="F64" s="46"/>
      <c r="G64" s="14"/>
      <c r="H64" s="51"/>
      <c r="J64" s="14"/>
    </row>
    <row r="65" spans="1:10">
      <c r="A65" s="20"/>
      <c r="B65" s="74"/>
      <c r="C65" s="74"/>
      <c r="D65" s="74"/>
      <c r="E65" s="74"/>
      <c r="F65" s="16"/>
      <c r="G65" s="14"/>
      <c r="H65" s="51"/>
      <c r="J65" s="14"/>
    </row>
    <row r="66" spans="1:10">
      <c r="A66" s="23"/>
      <c r="B66" s="74"/>
      <c r="C66" s="74"/>
      <c r="D66" s="74"/>
      <c r="E66" s="74"/>
      <c r="F66" s="16"/>
      <c r="G66" s="14"/>
      <c r="H66" s="51"/>
      <c r="J66" s="14"/>
    </row>
    <row r="67" spans="1:10">
      <c r="A67" s="20"/>
      <c r="B67" s="74"/>
      <c r="C67" s="74"/>
      <c r="D67" s="74"/>
      <c r="E67" s="74"/>
      <c r="F67" s="16"/>
      <c r="G67" s="14"/>
      <c r="H67" s="51"/>
      <c r="J67" s="14"/>
    </row>
    <row r="68" spans="1:10">
      <c r="A68" s="17"/>
      <c r="B68" s="74"/>
      <c r="C68" s="15"/>
      <c r="D68" s="74"/>
      <c r="E68" s="74"/>
      <c r="F68" s="74"/>
      <c r="G68" s="14"/>
      <c r="H68" s="51"/>
      <c r="J68" s="14"/>
    </row>
    <row r="69" spans="1:10">
      <c r="A69" s="17"/>
      <c r="B69" s="15"/>
      <c r="C69" s="15"/>
      <c r="D69" s="15"/>
      <c r="E69" s="15"/>
      <c r="F69" s="15"/>
      <c r="G69" s="14"/>
      <c r="H69" s="51"/>
      <c r="J69" s="14"/>
    </row>
    <row r="70" spans="1:10">
      <c r="A70" s="73"/>
      <c r="B70" s="46"/>
      <c r="C70" s="46"/>
      <c r="D70" s="46"/>
      <c r="E70" s="46"/>
      <c r="F70" s="46"/>
      <c r="G70" s="14"/>
      <c r="H70" s="51"/>
      <c r="J70" s="14"/>
    </row>
    <row r="71" spans="1:10">
      <c r="A71" s="73"/>
      <c r="B71" s="46"/>
      <c r="C71" s="46"/>
      <c r="D71" s="46"/>
      <c r="E71" s="46"/>
      <c r="F71" s="46"/>
      <c r="G71" s="14"/>
      <c r="H71" s="51"/>
      <c r="J71" s="14"/>
    </row>
    <row r="72" spans="1:10">
      <c r="A72" s="73"/>
      <c r="B72" s="46"/>
      <c r="C72" s="46"/>
      <c r="D72" s="46"/>
      <c r="E72" s="46"/>
      <c r="F72" s="46"/>
      <c r="G72" s="14"/>
      <c r="H72" s="51"/>
      <c r="J72" s="14"/>
    </row>
    <row r="73" spans="1:10">
      <c r="A73" s="73"/>
      <c r="B73" s="46"/>
      <c r="C73" s="46"/>
      <c r="D73" s="46"/>
      <c r="E73" s="46"/>
      <c r="F73" s="46"/>
      <c r="G73" s="14"/>
      <c r="H73" s="51"/>
      <c r="J73" s="14"/>
    </row>
    <row r="74" spans="1:10">
      <c r="A74" s="17"/>
      <c r="B74" s="74"/>
      <c r="C74" s="75"/>
      <c r="D74" s="74"/>
      <c r="E74" s="15"/>
      <c r="F74" s="46"/>
      <c r="G74" s="14"/>
      <c r="H74" s="51"/>
      <c r="J74" s="14"/>
    </row>
    <row r="75" spans="1:10">
      <c r="A75" s="20"/>
      <c r="B75" s="74"/>
      <c r="C75" s="74"/>
      <c r="D75" s="74"/>
      <c r="E75" s="74"/>
      <c r="F75" s="16"/>
      <c r="G75" s="14"/>
      <c r="H75" s="51"/>
      <c r="J75" s="14"/>
    </row>
    <row r="76" spans="1:10">
      <c r="A76" s="23"/>
      <c r="B76" s="23"/>
      <c r="C76" s="23"/>
      <c r="D76" s="23"/>
      <c r="E76" s="23"/>
      <c r="F76" s="23"/>
    </row>
    <row r="77" spans="1:10">
      <c r="A77" s="15"/>
      <c r="B77" s="23"/>
      <c r="C77" s="23"/>
      <c r="D77" s="23"/>
      <c r="E77" s="23"/>
      <c r="F77" s="23"/>
    </row>
    <row r="78" spans="1:10">
      <c r="A78" s="23"/>
      <c r="B78" s="135"/>
      <c r="C78" s="23"/>
      <c r="D78" s="23"/>
      <c r="E78" s="23"/>
      <c r="F78" s="23"/>
    </row>
    <row r="79" spans="1:10">
      <c r="A79" s="23"/>
      <c r="B79" s="135"/>
      <c r="C79" s="23"/>
      <c r="D79" s="23"/>
      <c r="E79" s="23"/>
      <c r="F79" s="23"/>
    </row>
    <row r="80" spans="1:10">
      <c r="A80" s="79"/>
      <c r="B80" s="135"/>
      <c r="C80" s="23"/>
      <c r="D80" s="23"/>
      <c r="E80" s="23"/>
      <c r="F80" s="23"/>
    </row>
    <row r="81" spans="1:6">
      <c r="A81" s="23"/>
      <c r="B81" s="23"/>
      <c r="C81" s="23"/>
      <c r="D81" s="23"/>
      <c r="E81" s="23"/>
      <c r="F81" s="23"/>
    </row>
    <row r="82" spans="1:6">
      <c r="A82" s="23"/>
      <c r="B82" s="23"/>
      <c r="C82" s="23"/>
      <c r="D82" s="23"/>
      <c r="E82" s="23"/>
      <c r="F82" s="23"/>
    </row>
    <row r="83" spans="1:6">
      <c r="A83" s="17"/>
      <c r="B83" s="54"/>
      <c r="C83" s="23"/>
      <c r="D83" s="23"/>
      <c r="E83" s="23"/>
      <c r="F83" s="23"/>
    </row>
    <row r="84" spans="1:6">
      <c r="A84" s="20"/>
      <c r="B84" s="46"/>
      <c r="C84" s="23"/>
      <c r="D84" s="23"/>
      <c r="E84" s="23"/>
      <c r="F84" s="23"/>
    </row>
    <row r="85" spans="1:6">
      <c r="A85" s="21"/>
      <c r="B85" s="66"/>
      <c r="C85" s="23"/>
      <c r="D85" s="23"/>
      <c r="E85" s="23"/>
      <c r="F85" s="23"/>
    </row>
    <row r="86" spans="1:6">
      <c r="A86" s="23"/>
      <c r="B86" s="23"/>
      <c r="C86" s="23"/>
      <c r="D86" s="23"/>
      <c r="E86" s="23"/>
      <c r="F86" s="23"/>
    </row>
    <row r="87" spans="1:6">
      <c r="A87" s="23"/>
      <c r="B87" s="23"/>
      <c r="C87" s="23"/>
      <c r="D87" s="23"/>
      <c r="E87" s="23"/>
      <c r="F87" s="23"/>
    </row>
    <row r="88" spans="1:6">
      <c r="A88" s="20"/>
      <c r="B88" s="23"/>
      <c r="C88" s="23"/>
      <c r="D88" s="23"/>
      <c r="E88" s="23"/>
      <c r="F88" s="23"/>
    </row>
    <row r="89" spans="1:6">
      <c r="A89" s="23"/>
      <c r="B89" s="23"/>
      <c r="C89" s="23"/>
      <c r="D89" s="23"/>
      <c r="E89" s="23"/>
      <c r="F89" s="23"/>
    </row>
    <row r="90" spans="1:6">
      <c r="A90" s="23"/>
      <c r="B90" s="23"/>
      <c r="C90" s="23"/>
      <c r="D90" s="23"/>
      <c r="E90" s="23"/>
      <c r="F90" s="23"/>
    </row>
  </sheetData>
  <sheetProtection password="C9FF" sheet="1"/>
  <mergeCells count="12">
    <mergeCell ref="A1:H1"/>
    <mergeCell ref="A47:B47"/>
    <mergeCell ref="G45:G46"/>
    <mergeCell ref="B9:F9"/>
    <mergeCell ref="A43:B43"/>
    <mergeCell ref="E45:F46"/>
    <mergeCell ref="I37:J37"/>
    <mergeCell ref="E42:F42"/>
    <mergeCell ref="E43:F43"/>
    <mergeCell ref="A14:B14"/>
    <mergeCell ref="A41:B41"/>
    <mergeCell ref="A42:B42"/>
  </mergeCells>
  <phoneticPr fontId="2" type="noConversion"/>
  <dataValidations count="1">
    <dataValidation type="list" allowBlank="1" showInputMessage="1" showErrorMessage="1" sqref="C41 C47">
      <formula1>$C$48:$C$49</formula1>
    </dataValidation>
  </dataValidations>
  <printOptions gridLines="1"/>
  <pageMargins left="0.75" right="0.75" top="1" bottom="1" header="0.5" footer="0.5"/>
  <pageSetup scale="90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EI292"/>
  <sheetViews>
    <sheetView zoomScale="75" zoomScaleNormal="85" workbookViewId="0">
      <selection sqref="A1:H1"/>
    </sheetView>
  </sheetViews>
  <sheetFormatPr defaultRowHeight="12.75"/>
  <cols>
    <col min="1" max="1" width="53.7109375" style="2" customWidth="1"/>
    <col min="2" max="2" width="19" style="3" customWidth="1"/>
    <col min="3" max="3" width="17.28515625" style="2" customWidth="1"/>
    <col min="4" max="4" width="15.7109375" style="3" customWidth="1"/>
    <col min="5" max="5" width="24.140625" style="2" customWidth="1"/>
    <col min="6" max="6" width="26.28515625" style="136" customWidth="1"/>
    <col min="7" max="7" width="15.7109375" style="2" customWidth="1"/>
    <col min="8" max="8" width="15.5703125" style="2" customWidth="1"/>
    <col min="9" max="9" width="17.7109375" style="2" customWidth="1"/>
    <col min="10" max="10" width="17.7109375" style="100" customWidth="1"/>
    <col min="11" max="11" width="16.5703125" style="100" customWidth="1"/>
    <col min="12" max="12" width="16.42578125" style="3" customWidth="1"/>
    <col min="13" max="13" width="16.42578125" style="100" customWidth="1"/>
    <col min="14" max="14" width="14.7109375" style="100" customWidth="1"/>
    <col min="15" max="20" width="14.7109375" style="136" customWidth="1"/>
    <col min="21" max="21" width="27.5703125" style="3" customWidth="1"/>
    <col min="22" max="22" width="28.7109375" style="3" customWidth="1"/>
    <col min="23" max="23" width="14.7109375" style="22" hidden="1" customWidth="1"/>
    <col min="24" max="33" width="0" style="2" hidden="1" customWidth="1"/>
    <col min="34" max="47" width="0" style="28" hidden="1" customWidth="1"/>
    <col min="48" max="63" width="0" style="2" hidden="1" customWidth="1"/>
    <col min="64" max="16384" width="9.140625" style="2"/>
  </cols>
  <sheetData>
    <row r="1" spans="1:8" ht="18.75" customHeight="1">
      <c r="A1" s="246" t="s">
        <v>147</v>
      </c>
      <c r="B1" s="246"/>
      <c r="C1" s="246"/>
      <c r="D1" s="246"/>
      <c r="E1" s="246"/>
      <c r="F1" s="246"/>
      <c r="G1" s="246"/>
      <c r="H1" s="246"/>
    </row>
    <row r="2" spans="1:8" ht="18">
      <c r="A2" s="68" t="s">
        <v>105</v>
      </c>
      <c r="B2" s="185"/>
      <c r="C2" s="52"/>
      <c r="D2" s="185"/>
      <c r="E2" s="52"/>
      <c r="F2" s="143"/>
      <c r="G2" s="52"/>
      <c r="H2" s="52"/>
    </row>
    <row r="3" spans="1:8" ht="18">
      <c r="A3" s="68"/>
      <c r="B3" s="185"/>
      <c r="C3" s="52"/>
      <c r="D3" s="185"/>
      <c r="E3" s="52"/>
      <c r="F3" s="143"/>
      <c r="G3" s="52"/>
    </row>
    <row r="4" spans="1:8">
      <c r="A4" s="240" t="s">
        <v>107</v>
      </c>
      <c r="B4" s="240"/>
      <c r="C4" s="7"/>
      <c r="D4" s="185"/>
      <c r="E4" s="52"/>
      <c r="F4" s="143"/>
      <c r="G4" s="52"/>
    </row>
    <row r="5" spans="1:8">
      <c r="A5" s="97" t="s">
        <v>37</v>
      </c>
      <c r="B5" s="19" t="s">
        <v>70</v>
      </c>
      <c r="C5" s="19" t="s">
        <v>72</v>
      </c>
      <c r="D5" s="185"/>
      <c r="E5" s="17" t="s">
        <v>15</v>
      </c>
      <c r="F5" s="14"/>
      <c r="G5" s="23"/>
    </row>
    <row r="6" spans="1:8">
      <c r="A6" s="107" t="s">
        <v>29</v>
      </c>
      <c r="B6" s="221"/>
      <c r="C6" s="160">
        <v>49</v>
      </c>
      <c r="D6" s="185"/>
      <c r="E6" s="18" t="s">
        <v>12</v>
      </c>
      <c r="F6" s="19" t="s">
        <v>24</v>
      </c>
    </row>
    <row r="7" spans="1:8">
      <c r="A7" s="23"/>
      <c r="B7" s="146"/>
      <c r="C7" s="132"/>
      <c r="D7" s="185"/>
      <c r="E7" s="84" t="s">
        <v>29</v>
      </c>
      <c r="F7" s="76">
        <v>0</v>
      </c>
      <c r="H7" s="52"/>
    </row>
    <row r="8" spans="1:8">
      <c r="A8" s="42" t="s">
        <v>36</v>
      </c>
      <c r="B8" s="146"/>
      <c r="C8" s="132"/>
      <c r="D8" s="185"/>
      <c r="E8" s="49" t="s">
        <v>36</v>
      </c>
      <c r="F8" s="76">
        <v>0.25</v>
      </c>
      <c r="H8" s="52"/>
    </row>
    <row r="9" spans="1:8">
      <c r="A9" s="109" t="s">
        <v>73</v>
      </c>
      <c r="B9" s="221"/>
      <c r="C9" s="160">
        <v>602</v>
      </c>
      <c r="D9" s="185"/>
      <c r="E9" s="49" t="s">
        <v>16</v>
      </c>
      <c r="F9" s="76">
        <v>0.95</v>
      </c>
      <c r="H9" s="52"/>
    </row>
    <row r="10" spans="1:8">
      <c r="A10" s="109" t="s">
        <v>74</v>
      </c>
      <c r="B10" s="221"/>
      <c r="C10" s="160">
        <v>37</v>
      </c>
      <c r="D10" s="185"/>
      <c r="E10" s="40"/>
      <c r="F10" s="2"/>
      <c r="G10" s="25"/>
      <c r="H10" s="52"/>
    </row>
    <row r="11" spans="1:8">
      <c r="A11" s="110" t="s">
        <v>4</v>
      </c>
      <c r="B11" s="152">
        <f>B9+B10</f>
        <v>0</v>
      </c>
      <c r="C11" s="129"/>
      <c r="D11" s="185"/>
      <c r="E11" s="7" t="s">
        <v>17</v>
      </c>
      <c r="F11" s="53"/>
      <c r="G11" s="129"/>
      <c r="H11" s="52"/>
    </row>
    <row r="12" spans="1:8">
      <c r="A12" s="23"/>
      <c r="B12" s="146"/>
      <c r="C12" s="132"/>
      <c r="D12" s="185"/>
      <c r="E12" s="133" t="s">
        <v>26</v>
      </c>
      <c r="F12" s="111" t="e">
        <f>B6/B22</f>
        <v>#DIV/0!</v>
      </c>
      <c r="G12" s="16"/>
      <c r="H12" s="52"/>
    </row>
    <row r="13" spans="1:8">
      <c r="A13" s="42" t="s">
        <v>16</v>
      </c>
      <c r="B13" s="146"/>
      <c r="C13" s="132"/>
      <c r="D13" s="185"/>
      <c r="E13" s="133" t="s">
        <v>28</v>
      </c>
      <c r="F13" s="111" t="e">
        <f>B11/B22</f>
        <v>#DIV/0!</v>
      </c>
      <c r="H13" s="52"/>
    </row>
    <row r="14" spans="1:8">
      <c r="A14" s="109" t="s">
        <v>75</v>
      </c>
      <c r="B14" s="221"/>
      <c r="C14" s="160">
        <v>15</v>
      </c>
      <c r="D14" s="185"/>
      <c r="E14" s="133" t="s">
        <v>27</v>
      </c>
      <c r="F14" s="111" t="e">
        <f>B20/B22</f>
        <v>#DIV/0!</v>
      </c>
      <c r="H14" s="52"/>
    </row>
    <row r="15" spans="1:8">
      <c r="A15" s="109" t="s">
        <v>76</v>
      </c>
      <c r="B15" s="221"/>
      <c r="C15" s="160">
        <v>27</v>
      </c>
      <c r="D15" s="185"/>
      <c r="E15" s="130" t="s">
        <v>18</v>
      </c>
      <c r="F15" s="112" t="e">
        <f>F7*F12+F8*F13+F9*F14</f>
        <v>#DIV/0!</v>
      </c>
      <c r="H15" s="52"/>
    </row>
    <row r="16" spans="1:8">
      <c r="A16" s="109" t="s">
        <v>77</v>
      </c>
      <c r="B16" s="221"/>
      <c r="C16" s="160">
        <v>228</v>
      </c>
      <c r="D16" s="185"/>
      <c r="F16" s="2"/>
      <c r="H16" s="52"/>
    </row>
    <row r="17" spans="1:63">
      <c r="A17" s="110" t="s">
        <v>78</v>
      </c>
      <c r="B17" s="221"/>
      <c r="C17" s="160">
        <v>173</v>
      </c>
      <c r="D17" s="185"/>
      <c r="E17" s="250" t="s">
        <v>61</v>
      </c>
      <c r="F17" s="250"/>
      <c r="G17" s="72" t="e">
        <f>'Site Data'!C42/12*F15*B22</f>
        <v>#DIV/0!</v>
      </c>
      <c r="H17" s="52"/>
    </row>
    <row r="18" spans="1:63">
      <c r="A18" s="110" t="s">
        <v>79</v>
      </c>
      <c r="B18" s="221"/>
      <c r="C18" s="161">
        <v>468</v>
      </c>
      <c r="D18" s="185"/>
      <c r="E18" s="17"/>
      <c r="F18" s="74"/>
      <c r="G18" s="202"/>
      <c r="H18" s="52"/>
      <c r="J18" s="2"/>
      <c r="K18" s="2"/>
    </row>
    <row r="19" spans="1:63">
      <c r="A19" s="110" t="s">
        <v>142</v>
      </c>
      <c r="B19" s="221"/>
      <c r="C19" s="161">
        <v>0</v>
      </c>
      <c r="D19" s="185"/>
      <c r="E19" s="17"/>
      <c r="F19" s="74"/>
      <c r="G19" s="202"/>
      <c r="H19" s="52"/>
      <c r="J19" s="2"/>
      <c r="K19" s="2"/>
    </row>
    <row r="20" spans="1:63">
      <c r="A20" s="110" t="s">
        <v>4</v>
      </c>
      <c r="B20" s="152">
        <f>SUM(B14:B19)</f>
        <v>0</v>
      </c>
      <c r="C20" s="159"/>
      <c r="D20" s="185"/>
      <c r="E20" s="52"/>
      <c r="F20" s="143"/>
      <c r="G20" s="52"/>
      <c r="H20" s="52"/>
      <c r="J20" s="2"/>
      <c r="K20" s="2"/>
    </row>
    <row r="21" spans="1:63" ht="12.75" customHeight="1">
      <c r="A21" s="23"/>
      <c r="B21" s="146"/>
      <c r="C21" s="159"/>
      <c r="D21" s="185"/>
      <c r="E21" s="251" t="s">
        <v>125</v>
      </c>
      <c r="F21" s="251"/>
      <c r="G21" s="248">
        <f>'Site Data'!C42/12*(F7*B6*C6+F8*(SUMPRODUCT(B9:B10,C9:C10))+F9*(SUMPRODUCT(B14:B19,C14:C19)))*2.72/43560</f>
        <v>0</v>
      </c>
      <c r="H21" s="52"/>
      <c r="J21" s="2"/>
      <c r="K21" s="2"/>
    </row>
    <row r="22" spans="1:63">
      <c r="A22" s="110" t="s">
        <v>106</v>
      </c>
      <c r="B22" s="152">
        <f>B6+B11+B20</f>
        <v>0</v>
      </c>
      <c r="C22" s="28"/>
      <c r="D22" s="185"/>
      <c r="E22" s="251"/>
      <c r="F22" s="251"/>
      <c r="G22" s="248"/>
      <c r="H22" s="52"/>
      <c r="J22" s="2"/>
      <c r="K22" s="2"/>
    </row>
    <row r="23" spans="1:63" s="14" customFormat="1" ht="18">
      <c r="A23" s="65"/>
      <c r="B23" s="51"/>
      <c r="D23" s="51"/>
      <c r="F23" s="144"/>
      <c r="L23" s="51"/>
      <c r="M23" s="117"/>
      <c r="N23" s="117"/>
      <c r="O23" s="117"/>
      <c r="P23" s="117"/>
      <c r="Q23" s="117"/>
      <c r="R23" s="117"/>
      <c r="S23" s="117"/>
      <c r="T23" s="117"/>
      <c r="U23" s="52"/>
      <c r="V23" s="50"/>
      <c r="X23" s="149"/>
      <c r="Y23" s="149"/>
      <c r="Z23" s="149"/>
      <c r="AA23" s="149"/>
      <c r="AB23" s="149"/>
      <c r="AC23" s="149"/>
      <c r="AD23" s="33"/>
      <c r="AE23" s="33"/>
      <c r="AF23" s="33"/>
      <c r="AG23" s="33"/>
      <c r="AH23" s="33"/>
      <c r="AI23" s="33"/>
      <c r="AJ23" s="3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</row>
    <row r="24" spans="1:63" s="14" customFormat="1" ht="18.75" thickBot="1">
      <c r="A24" s="12" t="s">
        <v>127</v>
      </c>
      <c r="B24" s="51"/>
      <c r="D24" s="51"/>
      <c r="F24" s="144"/>
      <c r="I24" s="16"/>
      <c r="J24" s="137"/>
      <c r="K24" s="117"/>
      <c r="L24" s="51"/>
      <c r="M24" s="117"/>
      <c r="N24" s="117"/>
      <c r="O24" s="117"/>
      <c r="P24" s="117"/>
      <c r="Q24" s="117"/>
      <c r="R24" s="117"/>
      <c r="S24" s="117"/>
      <c r="T24" s="117"/>
      <c r="U24" s="52"/>
      <c r="V24" s="50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</row>
    <row r="25" spans="1:63" s="174" customFormat="1" ht="12.75" customHeight="1">
      <c r="A25" s="292"/>
      <c r="B25" s="285" t="s">
        <v>80</v>
      </c>
      <c r="C25" s="286"/>
      <c r="D25" s="285" t="s">
        <v>81</v>
      </c>
      <c r="E25" s="286"/>
      <c r="F25" s="294" t="s">
        <v>83</v>
      </c>
      <c r="G25" s="283" t="s">
        <v>151</v>
      </c>
      <c r="H25" s="283"/>
      <c r="I25" s="283" t="s">
        <v>152</v>
      </c>
      <c r="J25" s="261" t="s">
        <v>84</v>
      </c>
      <c r="K25" s="259" t="s">
        <v>85</v>
      </c>
      <c r="L25" s="257" t="s">
        <v>103</v>
      </c>
      <c r="M25" s="261" t="s">
        <v>13</v>
      </c>
      <c r="N25" s="261" t="s">
        <v>104</v>
      </c>
      <c r="O25" s="259" t="s">
        <v>153</v>
      </c>
      <c r="P25" s="287" t="s">
        <v>86</v>
      </c>
      <c r="Q25" s="317" t="s">
        <v>87</v>
      </c>
      <c r="R25" s="263" t="s">
        <v>88</v>
      </c>
      <c r="S25" s="263" t="s">
        <v>89</v>
      </c>
      <c r="T25" s="263" t="s">
        <v>90</v>
      </c>
      <c r="U25" s="255" t="s">
        <v>20</v>
      </c>
      <c r="V25" s="172"/>
      <c r="W25" s="173"/>
      <c r="X25" s="174" t="s">
        <v>31</v>
      </c>
      <c r="AH25" s="175"/>
      <c r="AI25" s="175"/>
      <c r="AJ25" s="175"/>
      <c r="AK25" s="175"/>
      <c r="AL25" s="175"/>
      <c r="AM25" s="175"/>
      <c r="AN25" s="175"/>
      <c r="AO25" s="175"/>
      <c r="AP25" s="175"/>
      <c r="AQ25" s="175"/>
      <c r="AR25" s="175"/>
      <c r="AS25" s="175" t="s">
        <v>91</v>
      </c>
      <c r="AT25" s="175"/>
      <c r="AU25" s="175"/>
    </row>
    <row r="26" spans="1:63" s="174" customFormat="1" ht="90" thickBot="1">
      <c r="A26" s="293"/>
      <c r="B26" s="186" t="s">
        <v>70</v>
      </c>
      <c r="C26" s="176" t="s">
        <v>82</v>
      </c>
      <c r="D26" s="186" t="s">
        <v>70</v>
      </c>
      <c r="E26" s="176" t="s">
        <v>82</v>
      </c>
      <c r="F26" s="295"/>
      <c r="G26" s="284"/>
      <c r="H26" s="284"/>
      <c r="I26" s="284"/>
      <c r="J26" s="262"/>
      <c r="K26" s="260"/>
      <c r="L26" s="258"/>
      <c r="M26" s="262"/>
      <c r="N26" s="262"/>
      <c r="O26" s="260"/>
      <c r="P26" s="288"/>
      <c r="Q26" s="318"/>
      <c r="R26" s="264"/>
      <c r="S26" s="264"/>
      <c r="T26" s="264"/>
      <c r="U26" s="256"/>
      <c r="V26" s="177"/>
      <c r="W26" s="126"/>
      <c r="X26" s="116" t="s">
        <v>38</v>
      </c>
      <c r="Y26" s="116" t="s">
        <v>56</v>
      </c>
      <c r="Z26" s="116" t="s">
        <v>43</v>
      </c>
      <c r="AA26" s="116" t="s">
        <v>44</v>
      </c>
      <c r="AB26" s="116" t="s">
        <v>45</v>
      </c>
      <c r="AC26" s="116" t="s">
        <v>97</v>
      </c>
      <c r="AD26" s="116" t="s">
        <v>98</v>
      </c>
      <c r="AE26" s="116" t="s">
        <v>65</v>
      </c>
      <c r="AF26" s="116" t="s">
        <v>66</v>
      </c>
      <c r="AG26" s="116" t="s">
        <v>94</v>
      </c>
      <c r="AH26" s="116" t="s">
        <v>48</v>
      </c>
      <c r="AI26" s="116" t="s">
        <v>67</v>
      </c>
      <c r="AJ26" s="116" t="s">
        <v>57</v>
      </c>
      <c r="AK26" s="116" t="s">
        <v>58</v>
      </c>
      <c r="AL26" s="116" t="s">
        <v>95</v>
      </c>
      <c r="AM26" s="116" t="s">
        <v>96</v>
      </c>
      <c r="AN26" s="116" t="s">
        <v>49</v>
      </c>
      <c r="AO26" s="116" t="s">
        <v>59</v>
      </c>
      <c r="AP26" s="116" t="s">
        <v>60</v>
      </c>
      <c r="AQ26" s="180"/>
      <c r="AR26" s="181"/>
      <c r="AS26" s="116" t="s">
        <v>38</v>
      </c>
      <c r="AT26" s="116" t="s">
        <v>56</v>
      </c>
      <c r="AU26" s="116" t="s">
        <v>43</v>
      </c>
      <c r="AV26" s="116" t="s">
        <v>44</v>
      </c>
      <c r="AW26" s="116" t="s">
        <v>45</v>
      </c>
      <c r="AX26" s="116" t="s">
        <v>97</v>
      </c>
      <c r="AY26" s="116" t="s">
        <v>98</v>
      </c>
      <c r="AZ26" s="116" t="s">
        <v>65</v>
      </c>
      <c r="BA26" s="116" t="s">
        <v>66</v>
      </c>
      <c r="BB26" s="116" t="s">
        <v>94</v>
      </c>
      <c r="BC26" s="116" t="s">
        <v>48</v>
      </c>
      <c r="BD26" s="116" t="s">
        <v>67</v>
      </c>
      <c r="BE26" s="116" t="s">
        <v>57</v>
      </c>
      <c r="BF26" s="116" t="s">
        <v>58</v>
      </c>
      <c r="BG26" s="116" t="s">
        <v>95</v>
      </c>
      <c r="BH26" s="116" t="s">
        <v>96</v>
      </c>
      <c r="BI26" s="116" t="s">
        <v>49</v>
      </c>
      <c r="BJ26" s="116" t="s">
        <v>59</v>
      </c>
      <c r="BK26" s="116" t="s">
        <v>60</v>
      </c>
    </row>
    <row r="27" spans="1:63">
      <c r="A27" s="252" t="str">
        <f>A162</f>
        <v>G1-2 Green Roof</v>
      </c>
      <c r="B27" s="187"/>
      <c r="C27" s="164" t="s">
        <v>29</v>
      </c>
      <c r="D27" s="193"/>
      <c r="E27" s="164" t="s">
        <v>75</v>
      </c>
      <c r="F27" s="289">
        <f>1.7/12*('Site Data'!$F$26*$B27+'Site Data'!$F$27*($B28+$B29)+'Site Data'!$F$28*SUM($D27:$D32))</f>
        <v>0</v>
      </c>
      <c r="G27" s="271" t="s">
        <v>39</v>
      </c>
      <c r="H27" s="272"/>
      <c r="I27" s="265">
        <v>1</v>
      </c>
      <c r="J27" s="299">
        <f>X153</f>
        <v>0</v>
      </c>
      <c r="K27" s="299">
        <f>F27+J27</f>
        <v>0</v>
      </c>
      <c r="L27" s="308" t="s">
        <v>14</v>
      </c>
      <c r="M27" s="314"/>
      <c r="N27" s="311">
        <f>IF(M27*I27&lt;=K27,M27*I27,K27)</f>
        <v>0</v>
      </c>
      <c r="O27" s="299">
        <f>K27-N27</f>
        <v>0</v>
      </c>
      <c r="P27" s="265"/>
      <c r="Q27" s="302">
        <f>AS153</f>
        <v>0</v>
      </c>
      <c r="R27" s="302">
        <f>1.7/12*('Site Data'!$F$26*B27*'Site Data'!$C$16+'Site Data'!$F$27*(SUMPRODUCT(B28:B29,'Site Data'!$C$19:$C$20))+'Site Data'!$F$28*(SUMPRODUCT(D27:D32,'Site Data'!$C$24:$C$29)))*2.72/43560+Q27</f>
        <v>0</v>
      </c>
      <c r="S27" s="305">
        <f>IF(K27&gt;0,IF(M27&lt;K27,(R27*N27/K27)+(M27-N27)/K27*P27*R27,(R27*N27/K27)+(K27-N27)/K27*P27*R27),0)</f>
        <v>0</v>
      </c>
      <c r="T27" s="302">
        <f>R27-S27</f>
        <v>0</v>
      </c>
      <c r="U27" s="296"/>
      <c r="X27" s="268">
        <f t="shared" ref="X27:AP27" si="0">IF($U27=X$26,$O27,0)</f>
        <v>0</v>
      </c>
      <c r="Y27" s="268">
        <f t="shared" si="0"/>
        <v>0</v>
      </c>
      <c r="Z27" s="268">
        <f t="shared" si="0"/>
        <v>0</v>
      </c>
      <c r="AA27" s="268">
        <f t="shared" si="0"/>
        <v>0</v>
      </c>
      <c r="AB27" s="268">
        <f t="shared" si="0"/>
        <v>0</v>
      </c>
      <c r="AC27" s="268">
        <f t="shared" si="0"/>
        <v>0</v>
      </c>
      <c r="AD27" s="268">
        <f t="shared" si="0"/>
        <v>0</v>
      </c>
      <c r="AE27" s="268">
        <f t="shared" si="0"/>
        <v>0</v>
      </c>
      <c r="AF27" s="268">
        <f t="shared" si="0"/>
        <v>0</v>
      </c>
      <c r="AG27" s="268">
        <f t="shared" si="0"/>
        <v>0</v>
      </c>
      <c r="AH27" s="268">
        <f t="shared" si="0"/>
        <v>0</v>
      </c>
      <c r="AI27" s="268">
        <f t="shared" si="0"/>
        <v>0</v>
      </c>
      <c r="AJ27" s="268">
        <f t="shared" si="0"/>
        <v>0</v>
      </c>
      <c r="AK27" s="268">
        <f t="shared" si="0"/>
        <v>0</v>
      </c>
      <c r="AL27" s="268">
        <f t="shared" si="0"/>
        <v>0</v>
      </c>
      <c r="AM27" s="268">
        <f t="shared" si="0"/>
        <v>0</v>
      </c>
      <c r="AN27" s="268">
        <f t="shared" si="0"/>
        <v>0</v>
      </c>
      <c r="AO27" s="268">
        <f t="shared" si="0"/>
        <v>0</v>
      </c>
      <c r="AP27" s="268">
        <f t="shared" si="0"/>
        <v>0</v>
      </c>
      <c r="AS27" s="268">
        <f>IF($U27=AS$26,$T27,0)</f>
        <v>0</v>
      </c>
      <c r="AT27" s="268">
        <f t="shared" ref="AT27:BK27" si="1">IF($U27=AT$26,$T27,0)</f>
        <v>0</v>
      </c>
      <c r="AU27" s="268">
        <f t="shared" si="1"/>
        <v>0</v>
      </c>
      <c r="AV27" s="268">
        <f t="shared" si="1"/>
        <v>0</v>
      </c>
      <c r="AW27" s="268">
        <f t="shared" si="1"/>
        <v>0</v>
      </c>
      <c r="AX27" s="268">
        <f t="shared" si="1"/>
        <v>0</v>
      </c>
      <c r="AY27" s="268">
        <f t="shared" si="1"/>
        <v>0</v>
      </c>
      <c r="AZ27" s="268">
        <f t="shared" si="1"/>
        <v>0</v>
      </c>
      <c r="BA27" s="268">
        <f t="shared" si="1"/>
        <v>0</v>
      </c>
      <c r="BB27" s="268">
        <f t="shared" si="1"/>
        <v>0</v>
      </c>
      <c r="BC27" s="268">
        <f t="shared" si="1"/>
        <v>0</v>
      </c>
      <c r="BD27" s="268">
        <f t="shared" si="1"/>
        <v>0</v>
      </c>
      <c r="BE27" s="268">
        <f t="shared" si="1"/>
        <v>0</v>
      </c>
      <c r="BF27" s="268">
        <f t="shared" si="1"/>
        <v>0</v>
      </c>
      <c r="BG27" s="268">
        <f t="shared" si="1"/>
        <v>0</v>
      </c>
      <c r="BH27" s="268">
        <f t="shared" si="1"/>
        <v>0</v>
      </c>
      <c r="BI27" s="268">
        <f t="shared" si="1"/>
        <v>0</v>
      </c>
      <c r="BJ27" s="268">
        <f t="shared" si="1"/>
        <v>0</v>
      </c>
      <c r="BK27" s="268">
        <f t="shared" si="1"/>
        <v>0</v>
      </c>
    </row>
    <row r="28" spans="1:63">
      <c r="A28" s="253"/>
      <c r="B28" s="188"/>
      <c r="C28" s="165" t="s">
        <v>73</v>
      </c>
      <c r="D28" s="194"/>
      <c r="E28" s="165" t="s">
        <v>76</v>
      </c>
      <c r="F28" s="290"/>
      <c r="G28" s="273"/>
      <c r="H28" s="274"/>
      <c r="I28" s="266"/>
      <c r="J28" s="300"/>
      <c r="K28" s="300"/>
      <c r="L28" s="309"/>
      <c r="M28" s="315"/>
      <c r="N28" s="312"/>
      <c r="O28" s="300"/>
      <c r="P28" s="266"/>
      <c r="Q28" s="303"/>
      <c r="R28" s="303"/>
      <c r="S28" s="306"/>
      <c r="T28" s="303"/>
      <c r="U28" s="297"/>
      <c r="X28" s="269"/>
      <c r="Y28" s="269"/>
      <c r="Z28" s="269"/>
      <c r="AA28" s="269"/>
      <c r="AB28" s="269"/>
      <c r="AC28" s="269"/>
      <c r="AD28" s="269"/>
      <c r="AE28" s="269"/>
      <c r="AF28" s="269"/>
      <c r="AG28" s="269"/>
      <c r="AH28" s="269"/>
      <c r="AI28" s="269"/>
      <c r="AJ28" s="269"/>
      <c r="AK28" s="269"/>
      <c r="AL28" s="269"/>
      <c r="AM28" s="269"/>
      <c r="AN28" s="269"/>
      <c r="AO28" s="269"/>
      <c r="AP28" s="269"/>
      <c r="AS28" s="269"/>
      <c r="AT28" s="269"/>
      <c r="AU28" s="269"/>
      <c r="AV28" s="269"/>
      <c r="AW28" s="269"/>
      <c r="AX28" s="269"/>
      <c r="AY28" s="269"/>
      <c r="AZ28" s="269"/>
      <c r="BA28" s="269"/>
      <c r="BB28" s="269"/>
      <c r="BC28" s="269"/>
      <c r="BD28" s="269"/>
      <c r="BE28" s="269"/>
      <c r="BF28" s="269"/>
      <c r="BG28" s="269"/>
      <c r="BH28" s="269"/>
      <c r="BI28" s="269"/>
      <c r="BJ28" s="269"/>
      <c r="BK28" s="269"/>
    </row>
    <row r="29" spans="1:63">
      <c r="A29" s="253"/>
      <c r="B29" s="188"/>
      <c r="C29" s="165" t="s">
        <v>74</v>
      </c>
      <c r="D29" s="194"/>
      <c r="E29" s="165" t="s">
        <v>77</v>
      </c>
      <c r="F29" s="290"/>
      <c r="G29" s="273"/>
      <c r="H29" s="274"/>
      <c r="I29" s="266"/>
      <c r="J29" s="300"/>
      <c r="K29" s="300"/>
      <c r="L29" s="309"/>
      <c r="M29" s="315"/>
      <c r="N29" s="312"/>
      <c r="O29" s="300"/>
      <c r="P29" s="266"/>
      <c r="Q29" s="303"/>
      <c r="R29" s="303"/>
      <c r="S29" s="306"/>
      <c r="T29" s="303"/>
      <c r="U29" s="297"/>
      <c r="X29" s="269"/>
      <c r="Y29" s="269"/>
      <c r="Z29" s="269"/>
      <c r="AA29" s="269"/>
      <c r="AB29" s="269"/>
      <c r="AC29" s="269"/>
      <c r="AD29" s="269"/>
      <c r="AE29" s="269"/>
      <c r="AF29" s="269"/>
      <c r="AG29" s="269"/>
      <c r="AH29" s="269"/>
      <c r="AI29" s="269"/>
      <c r="AJ29" s="269"/>
      <c r="AK29" s="269"/>
      <c r="AL29" s="269"/>
      <c r="AM29" s="269"/>
      <c r="AN29" s="269"/>
      <c r="AO29" s="269"/>
      <c r="AP29" s="269"/>
      <c r="AS29" s="269"/>
      <c r="AT29" s="269"/>
      <c r="AU29" s="269"/>
      <c r="AV29" s="269"/>
      <c r="AW29" s="269"/>
      <c r="AX29" s="269"/>
      <c r="AY29" s="269"/>
      <c r="AZ29" s="269"/>
      <c r="BA29" s="269"/>
      <c r="BB29" s="269"/>
      <c r="BC29" s="269"/>
      <c r="BD29" s="269"/>
      <c r="BE29" s="269"/>
      <c r="BF29" s="269"/>
      <c r="BG29" s="269"/>
      <c r="BH29" s="269"/>
      <c r="BI29" s="269"/>
      <c r="BJ29" s="269"/>
      <c r="BK29" s="269"/>
    </row>
    <row r="30" spans="1:63">
      <c r="A30" s="253"/>
      <c r="B30" s="222"/>
      <c r="C30" s="166"/>
      <c r="D30" s="194"/>
      <c r="E30" s="167" t="s">
        <v>78</v>
      </c>
      <c r="F30" s="290"/>
      <c r="G30" s="273"/>
      <c r="H30" s="274"/>
      <c r="I30" s="266"/>
      <c r="J30" s="300"/>
      <c r="K30" s="300"/>
      <c r="L30" s="309"/>
      <c r="M30" s="315"/>
      <c r="N30" s="312"/>
      <c r="O30" s="300"/>
      <c r="P30" s="266"/>
      <c r="Q30" s="303"/>
      <c r="R30" s="303"/>
      <c r="S30" s="306"/>
      <c r="T30" s="303"/>
      <c r="U30" s="297"/>
      <c r="X30" s="269"/>
      <c r="Y30" s="269"/>
      <c r="Z30" s="269"/>
      <c r="AA30" s="269"/>
      <c r="AB30" s="269"/>
      <c r="AC30" s="269"/>
      <c r="AD30" s="269"/>
      <c r="AE30" s="269"/>
      <c r="AF30" s="269"/>
      <c r="AG30" s="269"/>
      <c r="AH30" s="269"/>
      <c r="AI30" s="269"/>
      <c r="AJ30" s="269"/>
      <c r="AK30" s="269"/>
      <c r="AL30" s="269"/>
      <c r="AM30" s="269"/>
      <c r="AN30" s="269"/>
      <c r="AO30" s="269"/>
      <c r="AP30" s="269"/>
      <c r="AS30" s="269"/>
      <c r="AT30" s="269"/>
      <c r="AU30" s="269"/>
      <c r="AV30" s="269"/>
      <c r="AW30" s="269"/>
      <c r="AX30" s="269"/>
      <c r="AY30" s="269"/>
      <c r="AZ30" s="269"/>
      <c r="BA30" s="269"/>
      <c r="BB30" s="269"/>
      <c r="BC30" s="269"/>
      <c r="BD30" s="269"/>
      <c r="BE30" s="269"/>
      <c r="BF30" s="269"/>
      <c r="BG30" s="269"/>
      <c r="BH30" s="269"/>
      <c r="BI30" s="269"/>
      <c r="BJ30" s="269"/>
      <c r="BK30" s="269"/>
    </row>
    <row r="31" spans="1:63">
      <c r="A31" s="253"/>
      <c r="B31" s="222"/>
      <c r="C31" s="166"/>
      <c r="D31" s="194"/>
      <c r="E31" s="167" t="s">
        <v>79</v>
      </c>
      <c r="F31" s="290"/>
      <c r="G31" s="273"/>
      <c r="H31" s="274"/>
      <c r="I31" s="266"/>
      <c r="J31" s="300"/>
      <c r="K31" s="300"/>
      <c r="L31" s="309"/>
      <c r="M31" s="315"/>
      <c r="N31" s="312"/>
      <c r="O31" s="300"/>
      <c r="P31" s="266"/>
      <c r="Q31" s="303"/>
      <c r="R31" s="303"/>
      <c r="S31" s="306"/>
      <c r="T31" s="303"/>
      <c r="U31" s="297"/>
      <c r="X31" s="270"/>
      <c r="Y31" s="270"/>
      <c r="Z31" s="270"/>
      <c r="AA31" s="270"/>
      <c r="AB31" s="270"/>
      <c r="AC31" s="270"/>
      <c r="AD31" s="270"/>
      <c r="AE31" s="270"/>
      <c r="AF31" s="270"/>
      <c r="AG31" s="270"/>
      <c r="AH31" s="270"/>
      <c r="AI31" s="270"/>
      <c r="AJ31" s="270"/>
      <c r="AK31" s="270"/>
      <c r="AL31" s="270"/>
      <c r="AM31" s="270"/>
      <c r="AN31" s="270"/>
      <c r="AO31" s="270"/>
      <c r="AP31" s="270"/>
      <c r="AS31" s="270"/>
      <c r="AT31" s="270"/>
      <c r="AU31" s="270"/>
      <c r="AV31" s="270"/>
      <c r="AW31" s="270"/>
      <c r="AX31" s="270"/>
      <c r="AY31" s="270"/>
      <c r="AZ31" s="270"/>
      <c r="BA31" s="270"/>
      <c r="BB31" s="270"/>
      <c r="BC31" s="270"/>
      <c r="BD31" s="270"/>
      <c r="BE31" s="270"/>
      <c r="BF31" s="270"/>
      <c r="BG31" s="270"/>
      <c r="BH31" s="270"/>
      <c r="BI31" s="270"/>
      <c r="BJ31" s="270"/>
      <c r="BK31" s="270"/>
    </row>
    <row r="32" spans="1:63" ht="13.5" thickBot="1">
      <c r="A32" s="254"/>
      <c r="B32" s="223"/>
      <c r="C32" s="168"/>
      <c r="D32" s="195"/>
      <c r="E32" s="169" t="s">
        <v>142</v>
      </c>
      <c r="F32" s="291"/>
      <c r="G32" s="275"/>
      <c r="H32" s="276"/>
      <c r="I32" s="267"/>
      <c r="J32" s="301"/>
      <c r="K32" s="301"/>
      <c r="L32" s="310"/>
      <c r="M32" s="316"/>
      <c r="N32" s="313"/>
      <c r="O32" s="301"/>
      <c r="P32" s="267"/>
      <c r="Q32" s="304"/>
      <c r="R32" s="304"/>
      <c r="S32" s="307"/>
      <c r="T32" s="304"/>
      <c r="U32" s="298"/>
      <c r="X32" s="198"/>
      <c r="Y32" s="198"/>
      <c r="Z32" s="198"/>
      <c r="AA32" s="198"/>
      <c r="AB32" s="198"/>
      <c r="AC32" s="198"/>
      <c r="AD32" s="198"/>
      <c r="AE32" s="198"/>
      <c r="AF32" s="198"/>
      <c r="AG32" s="198"/>
      <c r="AH32" s="198"/>
      <c r="AI32" s="198"/>
      <c r="AJ32" s="198"/>
      <c r="AK32" s="198"/>
      <c r="AL32" s="198"/>
      <c r="AM32" s="198"/>
      <c r="AN32" s="198"/>
      <c r="AO32" s="198"/>
      <c r="AP32" s="198"/>
      <c r="AS32" s="198"/>
      <c r="AT32" s="198"/>
      <c r="AU32" s="198"/>
      <c r="AV32" s="198"/>
      <c r="AW32" s="198"/>
      <c r="AX32" s="198"/>
      <c r="AY32" s="198"/>
      <c r="AZ32" s="198"/>
      <c r="BA32" s="198"/>
      <c r="BB32" s="198"/>
      <c r="BC32" s="198"/>
      <c r="BD32" s="198"/>
      <c r="BE32" s="198"/>
      <c r="BF32" s="198"/>
      <c r="BG32" s="198"/>
      <c r="BH32" s="198"/>
      <c r="BI32" s="198"/>
      <c r="BJ32" s="198"/>
      <c r="BK32" s="198"/>
    </row>
    <row r="33" spans="1:63">
      <c r="A33" s="252" t="str">
        <f>A163</f>
        <v>R1 Rainwater Harvesting</v>
      </c>
      <c r="B33" s="187"/>
      <c r="C33" s="164" t="s">
        <v>29</v>
      </c>
      <c r="D33" s="193"/>
      <c r="E33" s="164" t="s">
        <v>75</v>
      </c>
      <c r="F33" s="289">
        <f>1.7/12*('Site Data'!$F$26*$B33+'Site Data'!$F$27*($B34+$B35)+'Site Data'!$F$28*SUM($D33:$D38))</f>
        <v>0</v>
      </c>
      <c r="G33" s="271" t="s">
        <v>53</v>
      </c>
      <c r="H33" s="272"/>
      <c r="I33" s="325"/>
      <c r="J33" s="299">
        <f>Y153</f>
        <v>0</v>
      </c>
      <c r="K33" s="299">
        <f>F33+J33</f>
        <v>0</v>
      </c>
      <c r="L33" s="308" t="s">
        <v>14</v>
      </c>
      <c r="M33" s="308" t="s">
        <v>14</v>
      </c>
      <c r="N33" s="311">
        <f>K33*I33</f>
        <v>0</v>
      </c>
      <c r="O33" s="299">
        <f>K33-N33</f>
        <v>0</v>
      </c>
      <c r="P33" s="265"/>
      <c r="Q33" s="302">
        <f>AT153</f>
        <v>0</v>
      </c>
      <c r="R33" s="302">
        <f>1.7/12*('Site Data'!$F$26*B33*'Site Data'!$C$16+'Site Data'!$F$27*(SUMPRODUCT(B34:B35,'Site Data'!$C$19:$C$20))+'Site Data'!$F$28*(SUMPRODUCT(D33:D38,'Site Data'!$C$24:$C$29)))*2.72/43560+Q33</f>
        <v>0</v>
      </c>
      <c r="S33" s="305">
        <f>IF(K33&gt;0,IF(M33&lt;K33,(R33*N33/K33)+(M33-N33)/K33*P33*R33,(R33*N33/K33)+(K33-N33)/K33*P33*R33),0)</f>
        <v>0</v>
      </c>
      <c r="T33" s="302">
        <f>R33-S33</f>
        <v>0</v>
      </c>
      <c r="U33" s="296"/>
      <c r="X33" s="268">
        <f t="shared" ref="X33:AP33" si="2">IF($U33=X$26,$O33,0)</f>
        <v>0</v>
      </c>
      <c r="Y33" s="268">
        <f t="shared" si="2"/>
        <v>0</v>
      </c>
      <c r="Z33" s="268">
        <f t="shared" si="2"/>
        <v>0</v>
      </c>
      <c r="AA33" s="268">
        <f t="shared" si="2"/>
        <v>0</v>
      </c>
      <c r="AB33" s="268">
        <f t="shared" si="2"/>
        <v>0</v>
      </c>
      <c r="AC33" s="268">
        <f t="shared" si="2"/>
        <v>0</v>
      </c>
      <c r="AD33" s="268">
        <f t="shared" si="2"/>
        <v>0</v>
      </c>
      <c r="AE33" s="268">
        <f t="shared" si="2"/>
        <v>0</v>
      </c>
      <c r="AF33" s="268">
        <f t="shared" si="2"/>
        <v>0</v>
      </c>
      <c r="AG33" s="268">
        <f t="shared" si="2"/>
        <v>0</v>
      </c>
      <c r="AH33" s="268">
        <f t="shared" si="2"/>
        <v>0</v>
      </c>
      <c r="AI33" s="268">
        <f t="shared" si="2"/>
        <v>0</v>
      </c>
      <c r="AJ33" s="268">
        <f t="shared" si="2"/>
        <v>0</v>
      </c>
      <c r="AK33" s="268">
        <f t="shared" si="2"/>
        <v>0</v>
      </c>
      <c r="AL33" s="268">
        <f t="shared" si="2"/>
        <v>0</v>
      </c>
      <c r="AM33" s="268">
        <f t="shared" si="2"/>
        <v>0</v>
      </c>
      <c r="AN33" s="268">
        <f t="shared" si="2"/>
        <v>0</v>
      </c>
      <c r="AO33" s="268">
        <f t="shared" si="2"/>
        <v>0</v>
      </c>
      <c r="AP33" s="268">
        <f t="shared" si="2"/>
        <v>0</v>
      </c>
      <c r="AS33" s="268">
        <f t="shared" ref="AS33:BK33" si="3">IF($U33=AS$26,$T33,0)</f>
        <v>0</v>
      </c>
      <c r="AT33" s="268">
        <f t="shared" si="3"/>
        <v>0</v>
      </c>
      <c r="AU33" s="268">
        <f t="shared" si="3"/>
        <v>0</v>
      </c>
      <c r="AV33" s="268">
        <f t="shared" si="3"/>
        <v>0</v>
      </c>
      <c r="AW33" s="268">
        <f t="shared" si="3"/>
        <v>0</v>
      </c>
      <c r="AX33" s="268">
        <f t="shared" si="3"/>
        <v>0</v>
      </c>
      <c r="AY33" s="268">
        <f t="shared" si="3"/>
        <v>0</v>
      </c>
      <c r="AZ33" s="268">
        <f t="shared" si="3"/>
        <v>0</v>
      </c>
      <c r="BA33" s="268">
        <f t="shared" si="3"/>
        <v>0</v>
      </c>
      <c r="BB33" s="268">
        <f t="shared" si="3"/>
        <v>0</v>
      </c>
      <c r="BC33" s="268">
        <f t="shared" si="3"/>
        <v>0</v>
      </c>
      <c r="BD33" s="268">
        <f t="shared" si="3"/>
        <v>0</v>
      </c>
      <c r="BE33" s="268">
        <f t="shared" si="3"/>
        <v>0</v>
      </c>
      <c r="BF33" s="268">
        <f t="shared" si="3"/>
        <v>0</v>
      </c>
      <c r="BG33" s="268">
        <f t="shared" si="3"/>
        <v>0</v>
      </c>
      <c r="BH33" s="268">
        <f t="shared" si="3"/>
        <v>0</v>
      </c>
      <c r="BI33" s="268">
        <f t="shared" si="3"/>
        <v>0</v>
      </c>
      <c r="BJ33" s="268">
        <f t="shared" si="3"/>
        <v>0</v>
      </c>
      <c r="BK33" s="268">
        <f t="shared" si="3"/>
        <v>0</v>
      </c>
    </row>
    <row r="34" spans="1:63">
      <c r="A34" s="253"/>
      <c r="B34" s="188"/>
      <c r="C34" s="165" t="s">
        <v>73</v>
      </c>
      <c r="D34" s="194"/>
      <c r="E34" s="165" t="s">
        <v>76</v>
      </c>
      <c r="F34" s="290"/>
      <c r="G34" s="273"/>
      <c r="H34" s="274"/>
      <c r="I34" s="326"/>
      <c r="J34" s="300"/>
      <c r="K34" s="300"/>
      <c r="L34" s="309"/>
      <c r="M34" s="309"/>
      <c r="N34" s="312"/>
      <c r="O34" s="300"/>
      <c r="P34" s="266"/>
      <c r="Q34" s="303"/>
      <c r="R34" s="303"/>
      <c r="S34" s="306"/>
      <c r="T34" s="303"/>
      <c r="U34" s="297"/>
      <c r="X34" s="269"/>
      <c r="Y34" s="269"/>
      <c r="Z34" s="269"/>
      <c r="AA34" s="269"/>
      <c r="AB34" s="269"/>
      <c r="AC34" s="269"/>
      <c r="AD34" s="269"/>
      <c r="AE34" s="269"/>
      <c r="AF34" s="269"/>
      <c r="AG34" s="269"/>
      <c r="AH34" s="269"/>
      <c r="AI34" s="269"/>
      <c r="AJ34" s="269"/>
      <c r="AK34" s="269"/>
      <c r="AL34" s="269"/>
      <c r="AM34" s="269"/>
      <c r="AN34" s="269"/>
      <c r="AO34" s="269"/>
      <c r="AP34" s="269"/>
      <c r="AS34" s="269"/>
      <c r="AT34" s="269"/>
      <c r="AU34" s="269"/>
      <c r="AV34" s="269"/>
      <c r="AW34" s="269"/>
      <c r="AX34" s="269"/>
      <c r="AY34" s="269"/>
      <c r="AZ34" s="269"/>
      <c r="BA34" s="269"/>
      <c r="BB34" s="269"/>
      <c r="BC34" s="269"/>
      <c r="BD34" s="269"/>
      <c r="BE34" s="269"/>
      <c r="BF34" s="269"/>
      <c r="BG34" s="269"/>
      <c r="BH34" s="269"/>
      <c r="BI34" s="269"/>
      <c r="BJ34" s="269"/>
      <c r="BK34" s="269"/>
    </row>
    <row r="35" spans="1:63">
      <c r="A35" s="253"/>
      <c r="B35" s="188"/>
      <c r="C35" s="165" t="s">
        <v>74</v>
      </c>
      <c r="D35" s="194"/>
      <c r="E35" s="165" t="s">
        <v>77</v>
      </c>
      <c r="F35" s="290"/>
      <c r="G35" s="273"/>
      <c r="H35" s="274"/>
      <c r="I35" s="326"/>
      <c r="J35" s="300"/>
      <c r="K35" s="300"/>
      <c r="L35" s="309"/>
      <c r="M35" s="309"/>
      <c r="N35" s="312"/>
      <c r="O35" s="300"/>
      <c r="P35" s="266"/>
      <c r="Q35" s="303"/>
      <c r="R35" s="303"/>
      <c r="S35" s="306"/>
      <c r="T35" s="303"/>
      <c r="U35" s="297"/>
      <c r="X35" s="269"/>
      <c r="Y35" s="269"/>
      <c r="Z35" s="269"/>
      <c r="AA35" s="269"/>
      <c r="AB35" s="269"/>
      <c r="AC35" s="269"/>
      <c r="AD35" s="269"/>
      <c r="AE35" s="269"/>
      <c r="AF35" s="269"/>
      <c r="AG35" s="269"/>
      <c r="AH35" s="269"/>
      <c r="AI35" s="269"/>
      <c r="AJ35" s="269"/>
      <c r="AK35" s="269"/>
      <c r="AL35" s="269"/>
      <c r="AM35" s="269"/>
      <c r="AN35" s="269"/>
      <c r="AO35" s="269"/>
      <c r="AP35" s="269"/>
      <c r="AS35" s="269"/>
      <c r="AT35" s="269"/>
      <c r="AU35" s="269"/>
      <c r="AV35" s="269"/>
      <c r="AW35" s="269"/>
      <c r="AX35" s="269"/>
      <c r="AY35" s="269"/>
      <c r="AZ35" s="269"/>
      <c r="BA35" s="269"/>
      <c r="BB35" s="269"/>
      <c r="BC35" s="269"/>
      <c r="BD35" s="269"/>
      <c r="BE35" s="269"/>
      <c r="BF35" s="269"/>
      <c r="BG35" s="269"/>
      <c r="BH35" s="269"/>
      <c r="BI35" s="269"/>
      <c r="BJ35" s="269"/>
      <c r="BK35" s="269"/>
    </row>
    <row r="36" spans="1:63">
      <c r="A36" s="253"/>
      <c r="B36" s="222"/>
      <c r="C36" s="166"/>
      <c r="D36" s="194"/>
      <c r="E36" s="167" t="s">
        <v>78</v>
      </c>
      <c r="F36" s="290"/>
      <c r="G36" s="273"/>
      <c r="H36" s="274"/>
      <c r="I36" s="326"/>
      <c r="J36" s="300"/>
      <c r="K36" s="300"/>
      <c r="L36" s="309"/>
      <c r="M36" s="309"/>
      <c r="N36" s="312"/>
      <c r="O36" s="300"/>
      <c r="P36" s="266"/>
      <c r="Q36" s="303"/>
      <c r="R36" s="303"/>
      <c r="S36" s="306"/>
      <c r="T36" s="303"/>
      <c r="U36" s="297"/>
      <c r="X36" s="269"/>
      <c r="Y36" s="269"/>
      <c r="Z36" s="269"/>
      <c r="AA36" s="269"/>
      <c r="AB36" s="269"/>
      <c r="AC36" s="269"/>
      <c r="AD36" s="269"/>
      <c r="AE36" s="269"/>
      <c r="AF36" s="269"/>
      <c r="AG36" s="269"/>
      <c r="AH36" s="269"/>
      <c r="AI36" s="269"/>
      <c r="AJ36" s="269"/>
      <c r="AK36" s="269"/>
      <c r="AL36" s="269"/>
      <c r="AM36" s="269"/>
      <c r="AN36" s="269"/>
      <c r="AO36" s="269"/>
      <c r="AP36" s="269"/>
      <c r="AS36" s="269"/>
      <c r="AT36" s="269"/>
      <c r="AU36" s="269"/>
      <c r="AV36" s="269"/>
      <c r="AW36" s="269"/>
      <c r="AX36" s="269"/>
      <c r="AY36" s="269"/>
      <c r="AZ36" s="269"/>
      <c r="BA36" s="269"/>
      <c r="BB36" s="269"/>
      <c r="BC36" s="269"/>
      <c r="BD36" s="269"/>
      <c r="BE36" s="269"/>
      <c r="BF36" s="269"/>
      <c r="BG36" s="269"/>
      <c r="BH36" s="269"/>
      <c r="BI36" s="269"/>
      <c r="BJ36" s="269"/>
      <c r="BK36" s="269"/>
    </row>
    <row r="37" spans="1:63">
      <c r="A37" s="253"/>
      <c r="B37" s="224"/>
      <c r="C37" s="178"/>
      <c r="D37" s="194"/>
      <c r="E37" s="179" t="s">
        <v>79</v>
      </c>
      <c r="F37" s="290"/>
      <c r="G37" s="273"/>
      <c r="H37" s="274"/>
      <c r="I37" s="326"/>
      <c r="J37" s="300"/>
      <c r="K37" s="300"/>
      <c r="L37" s="309"/>
      <c r="M37" s="309"/>
      <c r="N37" s="312"/>
      <c r="O37" s="300"/>
      <c r="P37" s="266"/>
      <c r="Q37" s="303"/>
      <c r="R37" s="303"/>
      <c r="S37" s="306"/>
      <c r="T37" s="303"/>
      <c r="U37" s="297"/>
      <c r="X37" s="270"/>
      <c r="Y37" s="270"/>
      <c r="Z37" s="270"/>
      <c r="AA37" s="270"/>
      <c r="AB37" s="270"/>
      <c r="AC37" s="270"/>
      <c r="AD37" s="270"/>
      <c r="AE37" s="270"/>
      <c r="AF37" s="270"/>
      <c r="AG37" s="270"/>
      <c r="AH37" s="270"/>
      <c r="AI37" s="270"/>
      <c r="AJ37" s="270"/>
      <c r="AK37" s="270"/>
      <c r="AL37" s="270"/>
      <c r="AM37" s="270"/>
      <c r="AN37" s="270"/>
      <c r="AO37" s="270"/>
      <c r="AP37" s="270"/>
      <c r="AS37" s="270"/>
      <c r="AT37" s="270"/>
      <c r="AU37" s="270"/>
      <c r="AV37" s="270"/>
      <c r="AW37" s="270"/>
      <c r="AX37" s="270"/>
      <c r="AY37" s="270"/>
      <c r="AZ37" s="270"/>
      <c r="BA37" s="270"/>
      <c r="BB37" s="270"/>
      <c r="BC37" s="270"/>
      <c r="BD37" s="270"/>
      <c r="BE37" s="270"/>
      <c r="BF37" s="270"/>
      <c r="BG37" s="270"/>
      <c r="BH37" s="270"/>
      <c r="BI37" s="270"/>
      <c r="BJ37" s="270"/>
      <c r="BK37" s="270"/>
    </row>
    <row r="38" spans="1:63" ht="13.5" thickBot="1">
      <c r="A38" s="254"/>
      <c r="B38" s="223"/>
      <c r="C38" s="168"/>
      <c r="D38" s="213"/>
      <c r="E38" s="169" t="s">
        <v>142</v>
      </c>
      <c r="F38" s="291"/>
      <c r="G38" s="275"/>
      <c r="H38" s="276"/>
      <c r="I38" s="327"/>
      <c r="J38" s="301"/>
      <c r="K38" s="301"/>
      <c r="L38" s="310"/>
      <c r="M38" s="310"/>
      <c r="N38" s="313"/>
      <c r="O38" s="301"/>
      <c r="P38" s="267"/>
      <c r="Q38" s="304"/>
      <c r="R38" s="304"/>
      <c r="S38" s="307"/>
      <c r="T38" s="304"/>
      <c r="U38" s="298"/>
      <c r="X38" s="198"/>
      <c r="Y38" s="198"/>
      <c r="Z38" s="198"/>
      <c r="AA38" s="198"/>
      <c r="AB38" s="198"/>
      <c r="AC38" s="198"/>
      <c r="AD38" s="198"/>
      <c r="AE38" s="198"/>
      <c r="AF38" s="198"/>
      <c r="AG38" s="198"/>
      <c r="AH38" s="198"/>
      <c r="AI38" s="198"/>
      <c r="AJ38" s="198"/>
      <c r="AK38" s="198"/>
      <c r="AL38" s="198"/>
      <c r="AM38" s="198"/>
      <c r="AN38" s="198"/>
      <c r="AO38" s="198"/>
      <c r="AP38" s="198"/>
      <c r="AS38" s="198"/>
      <c r="AT38" s="198"/>
      <c r="AU38" s="198"/>
      <c r="AV38" s="198"/>
      <c r="AW38" s="198"/>
      <c r="AX38" s="198"/>
      <c r="AY38" s="198"/>
      <c r="AZ38" s="198"/>
      <c r="BA38" s="198"/>
      <c r="BB38" s="198"/>
      <c r="BC38" s="198"/>
      <c r="BD38" s="198"/>
      <c r="BE38" s="198"/>
      <c r="BF38" s="198"/>
      <c r="BG38" s="198"/>
      <c r="BH38" s="198"/>
      <c r="BI38" s="198"/>
      <c r="BJ38" s="198"/>
      <c r="BK38" s="198"/>
    </row>
    <row r="39" spans="1:63">
      <c r="A39" s="252" t="str">
        <f>A164</f>
        <v>D1 Simple Disconnection to a Pervious Area</v>
      </c>
      <c r="B39" s="187"/>
      <c r="C39" s="164" t="s">
        <v>29</v>
      </c>
      <c r="D39" s="193"/>
      <c r="E39" s="164" t="s">
        <v>75</v>
      </c>
      <c r="F39" s="289">
        <f>1.7/12*('Site Data'!$F$26*$B39+'Site Data'!$F$27*($B40+$B41)+'Site Data'!$F$28*SUM($D39:$D44))</f>
        <v>0</v>
      </c>
      <c r="G39" s="271" t="s">
        <v>40</v>
      </c>
      <c r="H39" s="272"/>
      <c r="I39" s="368" t="s">
        <v>14</v>
      </c>
      <c r="J39" s="299">
        <f>Z153</f>
        <v>0</v>
      </c>
      <c r="K39" s="299">
        <f>F39+J39</f>
        <v>0</v>
      </c>
      <c r="L39" s="314"/>
      <c r="M39" s="308" t="s">
        <v>14</v>
      </c>
      <c r="N39" s="311">
        <f>IF(L39*0.02&lt;=K39,L39*0.02,K39)</f>
        <v>0</v>
      </c>
      <c r="O39" s="299">
        <f>K39-N39</f>
        <v>0</v>
      </c>
      <c r="P39" s="265"/>
      <c r="Q39" s="302">
        <f>AU153</f>
        <v>0</v>
      </c>
      <c r="R39" s="302">
        <f>1.7/12*('Site Data'!$F$26*B39*'Site Data'!$C$16+'Site Data'!$F$27*(SUMPRODUCT(B40:B41,'Site Data'!$C$19:$C$20))+'Site Data'!$F$28*(SUMPRODUCT(D39:D44,'Site Data'!$C$24:$C$29)))*2.72/43560+Q39</f>
        <v>0</v>
      </c>
      <c r="S39" s="305">
        <f>IF(K39&gt;0,IF(M39&lt;K39,(R39*N39/K39)+(M39-N39)/K39*P39*R39,(R39*N39/K39)+(K39-N39)/K39*P39*R39),0)</f>
        <v>0</v>
      </c>
      <c r="T39" s="302">
        <f>R39-S39</f>
        <v>0</v>
      </c>
      <c r="U39" s="296"/>
      <c r="X39" s="268">
        <f t="shared" ref="X39:AP39" si="4">IF($U39=X$26,$O39,0)</f>
        <v>0</v>
      </c>
      <c r="Y39" s="268">
        <f t="shared" si="4"/>
        <v>0</v>
      </c>
      <c r="Z39" s="268">
        <f t="shared" si="4"/>
        <v>0</v>
      </c>
      <c r="AA39" s="268">
        <f t="shared" si="4"/>
        <v>0</v>
      </c>
      <c r="AB39" s="268">
        <f t="shared" si="4"/>
        <v>0</v>
      </c>
      <c r="AC39" s="268">
        <f t="shared" si="4"/>
        <v>0</v>
      </c>
      <c r="AD39" s="268">
        <f t="shared" si="4"/>
        <v>0</v>
      </c>
      <c r="AE39" s="268">
        <f t="shared" si="4"/>
        <v>0</v>
      </c>
      <c r="AF39" s="268">
        <f t="shared" si="4"/>
        <v>0</v>
      </c>
      <c r="AG39" s="268">
        <f t="shared" si="4"/>
        <v>0</v>
      </c>
      <c r="AH39" s="268">
        <f t="shared" si="4"/>
        <v>0</v>
      </c>
      <c r="AI39" s="268">
        <f t="shared" si="4"/>
        <v>0</v>
      </c>
      <c r="AJ39" s="268">
        <f t="shared" si="4"/>
        <v>0</v>
      </c>
      <c r="AK39" s="268">
        <f t="shared" si="4"/>
        <v>0</v>
      </c>
      <c r="AL39" s="268">
        <f t="shared" si="4"/>
        <v>0</v>
      </c>
      <c r="AM39" s="268">
        <f t="shared" si="4"/>
        <v>0</v>
      </c>
      <c r="AN39" s="268">
        <f t="shared" si="4"/>
        <v>0</v>
      </c>
      <c r="AO39" s="268">
        <f t="shared" si="4"/>
        <v>0</v>
      </c>
      <c r="AP39" s="268">
        <f t="shared" si="4"/>
        <v>0</v>
      </c>
      <c r="AS39" s="268">
        <f t="shared" ref="AS39:BK39" si="5">IF($U39=AS$26,$T39,0)</f>
        <v>0</v>
      </c>
      <c r="AT39" s="268">
        <f t="shared" si="5"/>
        <v>0</v>
      </c>
      <c r="AU39" s="268">
        <f t="shared" si="5"/>
        <v>0</v>
      </c>
      <c r="AV39" s="268">
        <f t="shared" si="5"/>
        <v>0</v>
      </c>
      <c r="AW39" s="268">
        <f t="shared" si="5"/>
        <v>0</v>
      </c>
      <c r="AX39" s="268">
        <f t="shared" si="5"/>
        <v>0</v>
      </c>
      <c r="AY39" s="268">
        <f t="shared" si="5"/>
        <v>0</v>
      </c>
      <c r="AZ39" s="268">
        <f t="shared" si="5"/>
        <v>0</v>
      </c>
      <c r="BA39" s="268">
        <f t="shared" si="5"/>
        <v>0</v>
      </c>
      <c r="BB39" s="268">
        <f t="shared" si="5"/>
        <v>0</v>
      </c>
      <c r="BC39" s="268">
        <f t="shared" si="5"/>
        <v>0</v>
      </c>
      <c r="BD39" s="268">
        <f t="shared" si="5"/>
        <v>0</v>
      </c>
      <c r="BE39" s="268">
        <f t="shared" si="5"/>
        <v>0</v>
      </c>
      <c r="BF39" s="268">
        <f t="shared" si="5"/>
        <v>0</v>
      </c>
      <c r="BG39" s="268">
        <f t="shared" si="5"/>
        <v>0</v>
      </c>
      <c r="BH39" s="268">
        <f t="shared" si="5"/>
        <v>0</v>
      </c>
      <c r="BI39" s="268">
        <f t="shared" si="5"/>
        <v>0</v>
      </c>
      <c r="BJ39" s="268">
        <f t="shared" si="5"/>
        <v>0</v>
      </c>
      <c r="BK39" s="268">
        <f t="shared" si="5"/>
        <v>0</v>
      </c>
    </row>
    <row r="40" spans="1:63">
      <c r="A40" s="253"/>
      <c r="B40" s="188"/>
      <c r="C40" s="165" t="s">
        <v>73</v>
      </c>
      <c r="D40" s="194"/>
      <c r="E40" s="165" t="s">
        <v>76</v>
      </c>
      <c r="F40" s="290"/>
      <c r="G40" s="273"/>
      <c r="H40" s="274"/>
      <c r="I40" s="369"/>
      <c r="J40" s="300"/>
      <c r="K40" s="300"/>
      <c r="L40" s="315"/>
      <c r="M40" s="309"/>
      <c r="N40" s="312"/>
      <c r="O40" s="300"/>
      <c r="P40" s="266"/>
      <c r="Q40" s="303"/>
      <c r="R40" s="303"/>
      <c r="S40" s="306"/>
      <c r="T40" s="303"/>
      <c r="U40" s="297"/>
      <c r="X40" s="269"/>
      <c r="Y40" s="269"/>
      <c r="Z40" s="269"/>
      <c r="AA40" s="269"/>
      <c r="AB40" s="269"/>
      <c r="AC40" s="269"/>
      <c r="AD40" s="269"/>
      <c r="AE40" s="269"/>
      <c r="AF40" s="269"/>
      <c r="AG40" s="269"/>
      <c r="AH40" s="269"/>
      <c r="AI40" s="269"/>
      <c r="AJ40" s="269"/>
      <c r="AK40" s="269"/>
      <c r="AL40" s="269"/>
      <c r="AM40" s="269"/>
      <c r="AN40" s="269"/>
      <c r="AO40" s="269"/>
      <c r="AP40" s="269"/>
      <c r="AS40" s="269"/>
      <c r="AT40" s="269"/>
      <c r="AU40" s="269"/>
      <c r="AV40" s="269"/>
      <c r="AW40" s="269"/>
      <c r="AX40" s="269"/>
      <c r="AY40" s="269"/>
      <c r="AZ40" s="269"/>
      <c r="BA40" s="269"/>
      <c r="BB40" s="269"/>
      <c r="BC40" s="269"/>
      <c r="BD40" s="269"/>
      <c r="BE40" s="269"/>
      <c r="BF40" s="269"/>
      <c r="BG40" s="269"/>
      <c r="BH40" s="269"/>
      <c r="BI40" s="269"/>
      <c r="BJ40" s="269"/>
      <c r="BK40" s="269"/>
    </row>
    <row r="41" spans="1:63">
      <c r="A41" s="253"/>
      <c r="B41" s="188"/>
      <c r="C41" s="165" t="s">
        <v>74</v>
      </c>
      <c r="D41" s="194"/>
      <c r="E41" s="165" t="s">
        <v>77</v>
      </c>
      <c r="F41" s="290"/>
      <c r="G41" s="273"/>
      <c r="H41" s="274"/>
      <c r="I41" s="369"/>
      <c r="J41" s="300"/>
      <c r="K41" s="300"/>
      <c r="L41" s="315"/>
      <c r="M41" s="309"/>
      <c r="N41" s="312"/>
      <c r="O41" s="300"/>
      <c r="P41" s="266"/>
      <c r="Q41" s="303"/>
      <c r="R41" s="303"/>
      <c r="S41" s="306"/>
      <c r="T41" s="303"/>
      <c r="U41" s="297"/>
      <c r="X41" s="269"/>
      <c r="Y41" s="269"/>
      <c r="Z41" s="269"/>
      <c r="AA41" s="269"/>
      <c r="AB41" s="269"/>
      <c r="AC41" s="269"/>
      <c r="AD41" s="269"/>
      <c r="AE41" s="269"/>
      <c r="AF41" s="269"/>
      <c r="AG41" s="269"/>
      <c r="AH41" s="269"/>
      <c r="AI41" s="269"/>
      <c r="AJ41" s="269"/>
      <c r="AK41" s="269"/>
      <c r="AL41" s="269"/>
      <c r="AM41" s="269"/>
      <c r="AN41" s="269"/>
      <c r="AO41" s="269"/>
      <c r="AP41" s="269"/>
      <c r="AS41" s="269"/>
      <c r="AT41" s="269"/>
      <c r="AU41" s="269"/>
      <c r="AV41" s="269"/>
      <c r="AW41" s="269"/>
      <c r="AX41" s="269"/>
      <c r="AY41" s="269"/>
      <c r="AZ41" s="269"/>
      <c r="BA41" s="269"/>
      <c r="BB41" s="269"/>
      <c r="BC41" s="269"/>
      <c r="BD41" s="269"/>
      <c r="BE41" s="269"/>
      <c r="BF41" s="269"/>
      <c r="BG41" s="269"/>
      <c r="BH41" s="269"/>
      <c r="BI41" s="269"/>
      <c r="BJ41" s="269"/>
      <c r="BK41" s="269"/>
    </row>
    <row r="42" spans="1:63">
      <c r="A42" s="253"/>
      <c r="B42" s="222"/>
      <c r="C42" s="166"/>
      <c r="D42" s="194"/>
      <c r="E42" s="167" t="s">
        <v>78</v>
      </c>
      <c r="F42" s="290"/>
      <c r="G42" s="273"/>
      <c r="H42" s="274"/>
      <c r="I42" s="369"/>
      <c r="J42" s="300"/>
      <c r="K42" s="300"/>
      <c r="L42" s="315"/>
      <c r="M42" s="309"/>
      <c r="N42" s="312"/>
      <c r="O42" s="300"/>
      <c r="P42" s="266"/>
      <c r="Q42" s="303"/>
      <c r="R42" s="303"/>
      <c r="S42" s="306"/>
      <c r="T42" s="303"/>
      <c r="U42" s="297"/>
      <c r="X42" s="269"/>
      <c r="Y42" s="269"/>
      <c r="Z42" s="269"/>
      <c r="AA42" s="269"/>
      <c r="AB42" s="269"/>
      <c r="AC42" s="269"/>
      <c r="AD42" s="269"/>
      <c r="AE42" s="269"/>
      <c r="AF42" s="269"/>
      <c r="AG42" s="269"/>
      <c r="AH42" s="269"/>
      <c r="AI42" s="269"/>
      <c r="AJ42" s="269"/>
      <c r="AK42" s="269"/>
      <c r="AL42" s="269"/>
      <c r="AM42" s="269"/>
      <c r="AN42" s="269"/>
      <c r="AO42" s="269"/>
      <c r="AP42" s="269"/>
      <c r="AS42" s="269"/>
      <c r="AT42" s="269"/>
      <c r="AU42" s="269"/>
      <c r="AV42" s="269"/>
      <c r="AW42" s="269"/>
      <c r="AX42" s="269"/>
      <c r="AY42" s="269"/>
      <c r="AZ42" s="269"/>
      <c r="BA42" s="269"/>
      <c r="BB42" s="269"/>
      <c r="BC42" s="269"/>
      <c r="BD42" s="269"/>
      <c r="BE42" s="269"/>
      <c r="BF42" s="269"/>
      <c r="BG42" s="269"/>
      <c r="BH42" s="269"/>
      <c r="BI42" s="269"/>
      <c r="BJ42" s="269"/>
      <c r="BK42" s="269"/>
    </row>
    <row r="43" spans="1:63">
      <c r="A43" s="253"/>
      <c r="B43" s="224"/>
      <c r="C43" s="166"/>
      <c r="D43" s="194"/>
      <c r="E43" s="167" t="s">
        <v>79</v>
      </c>
      <c r="F43" s="290"/>
      <c r="G43" s="273"/>
      <c r="H43" s="274"/>
      <c r="I43" s="369"/>
      <c r="J43" s="300"/>
      <c r="K43" s="300"/>
      <c r="L43" s="315"/>
      <c r="M43" s="309"/>
      <c r="N43" s="312"/>
      <c r="O43" s="300"/>
      <c r="P43" s="266"/>
      <c r="Q43" s="303"/>
      <c r="R43" s="303"/>
      <c r="S43" s="306"/>
      <c r="T43" s="303"/>
      <c r="U43" s="297"/>
      <c r="X43" s="270"/>
      <c r="Y43" s="270"/>
      <c r="Z43" s="270"/>
      <c r="AA43" s="270"/>
      <c r="AB43" s="270"/>
      <c r="AC43" s="270"/>
      <c r="AD43" s="270"/>
      <c r="AE43" s="270"/>
      <c r="AF43" s="270"/>
      <c r="AG43" s="270"/>
      <c r="AH43" s="270"/>
      <c r="AI43" s="270"/>
      <c r="AJ43" s="270"/>
      <c r="AK43" s="270"/>
      <c r="AL43" s="270"/>
      <c r="AM43" s="270"/>
      <c r="AN43" s="270"/>
      <c r="AO43" s="270"/>
      <c r="AP43" s="270"/>
      <c r="AS43" s="270"/>
      <c r="AT43" s="270"/>
      <c r="AU43" s="270"/>
      <c r="AV43" s="270"/>
      <c r="AW43" s="270"/>
      <c r="AX43" s="270"/>
      <c r="AY43" s="270"/>
      <c r="AZ43" s="270"/>
      <c r="BA43" s="270"/>
      <c r="BB43" s="270"/>
      <c r="BC43" s="270"/>
      <c r="BD43" s="270"/>
      <c r="BE43" s="270"/>
      <c r="BF43" s="270"/>
      <c r="BG43" s="270"/>
      <c r="BH43" s="270"/>
      <c r="BI43" s="270"/>
      <c r="BJ43" s="270"/>
      <c r="BK43" s="270"/>
    </row>
    <row r="44" spans="1:63" ht="13.5" thickBot="1">
      <c r="A44" s="254"/>
      <c r="B44" s="223"/>
      <c r="C44" s="214"/>
      <c r="D44" s="213"/>
      <c r="E44" s="215" t="s">
        <v>142</v>
      </c>
      <c r="F44" s="291"/>
      <c r="G44" s="275"/>
      <c r="H44" s="276"/>
      <c r="I44" s="370"/>
      <c r="J44" s="301"/>
      <c r="K44" s="301"/>
      <c r="L44" s="316"/>
      <c r="M44" s="310"/>
      <c r="N44" s="313"/>
      <c r="O44" s="301"/>
      <c r="P44" s="267"/>
      <c r="Q44" s="304"/>
      <c r="R44" s="304"/>
      <c r="S44" s="307"/>
      <c r="T44" s="304"/>
      <c r="U44" s="298"/>
      <c r="X44" s="198"/>
      <c r="Y44" s="198"/>
      <c r="Z44" s="198"/>
      <c r="AA44" s="198"/>
      <c r="AB44" s="198"/>
      <c r="AC44" s="198"/>
      <c r="AD44" s="198"/>
      <c r="AE44" s="198"/>
      <c r="AF44" s="198"/>
      <c r="AG44" s="198"/>
      <c r="AH44" s="198"/>
      <c r="AI44" s="198"/>
      <c r="AJ44" s="198"/>
      <c r="AK44" s="198"/>
      <c r="AL44" s="198"/>
      <c r="AM44" s="198"/>
      <c r="AN44" s="198"/>
      <c r="AO44" s="198"/>
      <c r="AP44" s="198"/>
      <c r="AS44" s="198"/>
      <c r="AT44" s="198"/>
      <c r="AU44" s="198"/>
      <c r="AV44" s="198"/>
      <c r="AW44" s="198"/>
      <c r="AX44" s="198"/>
      <c r="AY44" s="198"/>
      <c r="AZ44" s="198"/>
      <c r="BA44" s="198"/>
      <c r="BB44" s="198"/>
      <c r="BC44" s="198"/>
      <c r="BD44" s="198"/>
      <c r="BE44" s="198"/>
      <c r="BF44" s="198"/>
      <c r="BG44" s="198"/>
      <c r="BH44" s="198"/>
      <c r="BI44" s="198"/>
      <c r="BJ44" s="198"/>
      <c r="BK44" s="198"/>
    </row>
    <row r="45" spans="1:63">
      <c r="A45" s="343" t="str">
        <f>A165</f>
        <v>D2 Simple Disconnection to a Conservation Area</v>
      </c>
      <c r="B45" s="187"/>
      <c r="C45" s="164" t="s">
        <v>29</v>
      </c>
      <c r="D45" s="193"/>
      <c r="E45" s="164" t="s">
        <v>75</v>
      </c>
      <c r="F45" s="289">
        <f>1.7/12*('Site Data'!$F$26*$B45+'Site Data'!$F$27*($B46+$B47)+'Site Data'!$F$28*SUM($D45:$D50))</f>
        <v>0</v>
      </c>
      <c r="G45" s="271" t="s">
        <v>41</v>
      </c>
      <c r="H45" s="272"/>
      <c r="I45" s="265" t="s">
        <v>14</v>
      </c>
      <c r="J45" s="299">
        <f>AA153</f>
        <v>0</v>
      </c>
      <c r="K45" s="299">
        <f>F45+J45</f>
        <v>0</v>
      </c>
      <c r="L45" s="314"/>
      <c r="M45" s="308" t="s">
        <v>14</v>
      </c>
      <c r="N45" s="311">
        <f>IF(L45*0.06&lt;=K45,L45*0.06,K45)</f>
        <v>0</v>
      </c>
      <c r="O45" s="299">
        <f>K45-N45</f>
        <v>0</v>
      </c>
      <c r="P45" s="265"/>
      <c r="Q45" s="302">
        <f>AV153</f>
        <v>0</v>
      </c>
      <c r="R45" s="302">
        <f>1.7/12*('Site Data'!$F$26*B45*'Site Data'!$C$16+'Site Data'!$F$27*(SUMPRODUCT(B46:B47,'Site Data'!$C$19:$C$20))+'Site Data'!$F$28*(SUMPRODUCT(D45:D50,'Site Data'!$C$24:$C$29)))*2.72/43560+Q45</f>
        <v>0</v>
      </c>
      <c r="S45" s="305">
        <f>IF(K45&gt;0,IF(M45&lt;K45,(R45*N45/K45)+(M45-N45)/K45*P45*R45,(R45*N45/K45)+(K45-N45)/K45*P45*R45),0)</f>
        <v>0</v>
      </c>
      <c r="T45" s="302">
        <f>R45-S45</f>
        <v>0</v>
      </c>
      <c r="U45" s="296"/>
      <c r="X45" s="268">
        <f t="shared" ref="X45:AP45" si="6">IF($U45=X$26,$O45,0)</f>
        <v>0</v>
      </c>
      <c r="Y45" s="268">
        <f t="shared" si="6"/>
        <v>0</v>
      </c>
      <c r="Z45" s="268">
        <f t="shared" si="6"/>
        <v>0</v>
      </c>
      <c r="AA45" s="268">
        <f t="shared" si="6"/>
        <v>0</v>
      </c>
      <c r="AB45" s="268">
        <f t="shared" si="6"/>
        <v>0</v>
      </c>
      <c r="AC45" s="268">
        <f t="shared" si="6"/>
        <v>0</v>
      </c>
      <c r="AD45" s="268">
        <f t="shared" si="6"/>
        <v>0</v>
      </c>
      <c r="AE45" s="268">
        <f t="shared" si="6"/>
        <v>0</v>
      </c>
      <c r="AF45" s="268">
        <f t="shared" si="6"/>
        <v>0</v>
      </c>
      <c r="AG45" s="268">
        <f t="shared" si="6"/>
        <v>0</v>
      </c>
      <c r="AH45" s="268">
        <f t="shared" si="6"/>
        <v>0</v>
      </c>
      <c r="AI45" s="268">
        <f t="shared" si="6"/>
        <v>0</v>
      </c>
      <c r="AJ45" s="268">
        <f t="shared" si="6"/>
        <v>0</v>
      </c>
      <c r="AK45" s="268">
        <f t="shared" si="6"/>
        <v>0</v>
      </c>
      <c r="AL45" s="268">
        <f t="shared" si="6"/>
        <v>0</v>
      </c>
      <c r="AM45" s="268">
        <f t="shared" si="6"/>
        <v>0</v>
      </c>
      <c r="AN45" s="268">
        <f t="shared" si="6"/>
        <v>0</v>
      </c>
      <c r="AO45" s="268">
        <f t="shared" si="6"/>
        <v>0</v>
      </c>
      <c r="AP45" s="268">
        <f t="shared" si="6"/>
        <v>0</v>
      </c>
      <c r="AS45" s="268">
        <f t="shared" ref="AS45:BK45" si="7">IF($U45=AS$26,$T45,0)</f>
        <v>0</v>
      </c>
      <c r="AT45" s="268">
        <f t="shared" si="7"/>
        <v>0</v>
      </c>
      <c r="AU45" s="268">
        <f t="shared" si="7"/>
        <v>0</v>
      </c>
      <c r="AV45" s="268">
        <f t="shared" si="7"/>
        <v>0</v>
      </c>
      <c r="AW45" s="268">
        <f t="shared" si="7"/>
        <v>0</v>
      </c>
      <c r="AX45" s="268">
        <f t="shared" si="7"/>
        <v>0</v>
      </c>
      <c r="AY45" s="268">
        <f t="shared" si="7"/>
        <v>0</v>
      </c>
      <c r="AZ45" s="268">
        <f t="shared" si="7"/>
        <v>0</v>
      </c>
      <c r="BA45" s="268">
        <f t="shared" si="7"/>
        <v>0</v>
      </c>
      <c r="BB45" s="268">
        <f t="shared" si="7"/>
        <v>0</v>
      </c>
      <c r="BC45" s="268">
        <f t="shared" si="7"/>
        <v>0</v>
      </c>
      <c r="BD45" s="268">
        <f t="shared" si="7"/>
        <v>0</v>
      </c>
      <c r="BE45" s="268">
        <f t="shared" si="7"/>
        <v>0</v>
      </c>
      <c r="BF45" s="268">
        <f t="shared" si="7"/>
        <v>0</v>
      </c>
      <c r="BG45" s="268">
        <f t="shared" si="7"/>
        <v>0</v>
      </c>
      <c r="BH45" s="268">
        <f t="shared" si="7"/>
        <v>0</v>
      </c>
      <c r="BI45" s="268">
        <f t="shared" si="7"/>
        <v>0</v>
      </c>
      <c r="BJ45" s="268">
        <f t="shared" si="7"/>
        <v>0</v>
      </c>
      <c r="BK45" s="268">
        <f t="shared" si="7"/>
        <v>0</v>
      </c>
    </row>
    <row r="46" spans="1:63">
      <c r="A46" s="344"/>
      <c r="B46" s="188"/>
      <c r="C46" s="165" t="s">
        <v>73</v>
      </c>
      <c r="D46" s="194"/>
      <c r="E46" s="165" t="s">
        <v>76</v>
      </c>
      <c r="F46" s="290"/>
      <c r="G46" s="273"/>
      <c r="H46" s="274"/>
      <c r="I46" s="266"/>
      <c r="J46" s="300"/>
      <c r="K46" s="300"/>
      <c r="L46" s="315"/>
      <c r="M46" s="309"/>
      <c r="N46" s="312"/>
      <c r="O46" s="300"/>
      <c r="P46" s="266"/>
      <c r="Q46" s="303"/>
      <c r="R46" s="303"/>
      <c r="S46" s="306"/>
      <c r="T46" s="303"/>
      <c r="U46" s="297"/>
      <c r="X46" s="269"/>
      <c r="Y46" s="269"/>
      <c r="Z46" s="269"/>
      <c r="AA46" s="269"/>
      <c r="AB46" s="269"/>
      <c r="AC46" s="269"/>
      <c r="AD46" s="269"/>
      <c r="AE46" s="269"/>
      <c r="AF46" s="269"/>
      <c r="AG46" s="269"/>
      <c r="AH46" s="269"/>
      <c r="AI46" s="269"/>
      <c r="AJ46" s="269"/>
      <c r="AK46" s="269"/>
      <c r="AL46" s="269"/>
      <c r="AM46" s="269"/>
      <c r="AN46" s="269"/>
      <c r="AO46" s="269"/>
      <c r="AP46" s="269"/>
      <c r="AS46" s="269"/>
      <c r="AT46" s="269"/>
      <c r="AU46" s="269"/>
      <c r="AV46" s="269"/>
      <c r="AW46" s="269"/>
      <c r="AX46" s="269"/>
      <c r="AY46" s="269"/>
      <c r="AZ46" s="269"/>
      <c r="BA46" s="269"/>
      <c r="BB46" s="269"/>
      <c r="BC46" s="269"/>
      <c r="BD46" s="269"/>
      <c r="BE46" s="269"/>
      <c r="BF46" s="269"/>
      <c r="BG46" s="269"/>
      <c r="BH46" s="269"/>
      <c r="BI46" s="269"/>
      <c r="BJ46" s="269"/>
      <c r="BK46" s="269"/>
    </row>
    <row r="47" spans="1:63">
      <c r="A47" s="344"/>
      <c r="B47" s="188"/>
      <c r="C47" s="165" t="s">
        <v>74</v>
      </c>
      <c r="D47" s="194"/>
      <c r="E47" s="165" t="s">
        <v>77</v>
      </c>
      <c r="F47" s="290"/>
      <c r="G47" s="273"/>
      <c r="H47" s="274"/>
      <c r="I47" s="266"/>
      <c r="J47" s="300"/>
      <c r="K47" s="300"/>
      <c r="L47" s="315"/>
      <c r="M47" s="309"/>
      <c r="N47" s="312"/>
      <c r="O47" s="300"/>
      <c r="P47" s="266"/>
      <c r="Q47" s="303"/>
      <c r="R47" s="303"/>
      <c r="S47" s="306"/>
      <c r="T47" s="303"/>
      <c r="U47" s="297"/>
      <c r="X47" s="269"/>
      <c r="Y47" s="269"/>
      <c r="Z47" s="269"/>
      <c r="AA47" s="269"/>
      <c r="AB47" s="269"/>
      <c r="AC47" s="269"/>
      <c r="AD47" s="269"/>
      <c r="AE47" s="269"/>
      <c r="AF47" s="269"/>
      <c r="AG47" s="269"/>
      <c r="AH47" s="269"/>
      <c r="AI47" s="269"/>
      <c r="AJ47" s="269"/>
      <c r="AK47" s="269"/>
      <c r="AL47" s="269"/>
      <c r="AM47" s="269"/>
      <c r="AN47" s="269"/>
      <c r="AO47" s="269"/>
      <c r="AP47" s="269"/>
      <c r="AS47" s="269"/>
      <c r="AT47" s="269"/>
      <c r="AU47" s="269"/>
      <c r="AV47" s="269"/>
      <c r="AW47" s="269"/>
      <c r="AX47" s="269"/>
      <c r="AY47" s="269"/>
      <c r="AZ47" s="269"/>
      <c r="BA47" s="269"/>
      <c r="BB47" s="269"/>
      <c r="BC47" s="269"/>
      <c r="BD47" s="269"/>
      <c r="BE47" s="269"/>
      <c r="BF47" s="269"/>
      <c r="BG47" s="269"/>
      <c r="BH47" s="269"/>
      <c r="BI47" s="269"/>
      <c r="BJ47" s="269"/>
      <c r="BK47" s="269"/>
    </row>
    <row r="48" spans="1:63">
      <c r="A48" s="344"/>
      <c r="B48" s="222"/>
      <c r="C48" s="166"/>
      <c r="D48" s="194"/>
      <c r="E48" s="167" t="s">
        <v>78</v>
      </c>
      <c r="F48" s="290"/>
      <c r="G48" s="273"/>
      <c r="H48" s="274"/>
      <c r="I48" s="266"/>
      <c r="J48" s="300"/>
      <c r="K48" s="300"/>
      <c r="L48" s="315"/>
      <c r="M48" s="309"/>
      <c r="N48" s="312"/>
      <c r="O48" s="300"/>
      <c r="P48" s="266"/>
      <c r="Q48" s="303"/>
      <c r="R48" s="303"/>
      <c r="S48" s="306"/>
      <c r="T48" s="303"/>
      <c r="U48" s="297"/>
      <c r="X48" s="269"/>
      <c r="Y48" s="269"/>
      <c r="Z48" s="269"/>
      <c r="AA48" s="269"/>
      <c r="AB48" s="269"/>
      <c r="AC48" s="269"/>
      <c r="AD48" s="269"/>
      <c r="AE48" s="269"/>
      <c r="AF48" s="269"/>
      <c r="AG48" s="269"/>
      <c r="AH48" s="269"/>
      <c r="AI48" s="269"/>
      <c r="AJ48" s="269"/>
      <c r="AK48" s="269"/>
      <c r="AL48" s="269"/>
      <c r="AM48" s="269"/>
      <c r="AN48" s="269"/>
      <c r="AO48" s="269"/>
      <c r="AP48" s="269"/>
      <c r="AS48" s="269"/>
      <c r="AT48" s="269"/>
      <c r="AU48" s="269"/>
      <c r="AV48" s="269"/>
      <c r="AW48" s="269"/>
      <c r="AX48" s="269"/>
      <c r="AY48" s="269"/>
      <c r="AZ48" s="269"/>
      <c r="BA48" s="269"/>
      <c r="BB48" s="269"/>
      <c r="BC48" s="269"/>
      <c r="BD48" s="269"/>
      <c r="BE48" s="269"/>
      <c r="BF48" s="269"/>
      <c r="BG48" s="269"/>
      <c r="BH48" s="269"/>
      <c r="BI48" s="269"/>
      <c r="BJ48" s="269"/>
      <c r="BK48" s="269"/>
    </row>
    <row r="49" spans="1:63">
      <c r="A49" s="344"/>
      <c r="B49" s="222"/>
      <c r="C49" s="166"/>
      <c r="D49" s="194"/>
      <c r="E49" s="167" t="s">
        <v>79</v>
      </c>
      <c r="F49" s="290"/>
      <c r="G49" s="273"/>
      <c r="H49" s="274"/>
      <c r="I49" s="266"/>
      <c r="J49" s="300"/>
      <c r="K49" s="300"/>
      <c r="L49" s="315"/>
      <c r="M49" s="309"/>
      <c r="N49" s="312"/>
      <c r="O49" s="300"/>
      <c r="P49" s="266"/>
      <c r="Q49" s="303"/>
      <c r="R49" s="303"/>
      <c r="S49" s="306"/>
      <c r="T49" s="303"/>
      <c r="U49" s="297"/>
      <c r="X49" s="270"/>
      <c r="Y49" s="270"/>
      <c r="Z49" s="270"/>
      <c r="AA49" s="270"/>
      <c r="AB49" s="270"/>
      <c r="AC49" s="270"/>
      <c r="AD49" s="270"/>
      <c r="AE49" s="270"/>
      <c r="AF49" s="270"/>
      <c r="AG49" s="270"/>
      <c r="AH49" s="270"/>
      <c r="AI49" s="270"/>
      <c r="AJ49" s="270"/>
      <c r="AK49" s="270"/>
      <c r="AL49" s="270"/>
      <c r="AM49" s="270"/>
      <c r="AN49" s="270"/>
      <c r="AO49" s="270"/>
      <c r="AP49" s="270"/>
      <c r="AS49" s="270"/>
      <c r="AT49" s="270"/>
      <c r="AU49" s="270"/>
      <c r="AV49" s="270"/>
      <c r="AW49" s="270"/>
      <c r="AX49" s="270"/>
      <c r="AY49" s="270"/>
      <c r="AZ49" s="270"/>
      <c r="BA49" s="270"/>
      <c r="BB49" s="270"/>
      <c r="BC49" s="270"/>
      <c r="BD49" s="270"/>
      <c r="BE49" s="270"/>
      <c r="BF49" s="270"/>
      <c r="BG49" s="270"/>
      <c r="BH49" s="270"/>
      <c r="BI49" s="270"/>
      <c r="BJ49" s="270"/>
      <c r="BK49" s="270"/>
    </row>
    <row r="50" spans="1:63" ht="13.5" thickBot="1">
      <c r="A50" s="345"/>
      <c r="B50" s="225"/>
      <c r="C50" s="214"/>
      <c r="D50" s="213"/>
      <c r="E50" s="215" t="s">
        <v>142</v>
      </c>
      <c r="F50" s="291"/>
      <c r="G50" s="275"/>
      <c r="H50" s="276"/>
      <c r="I50" s="267"/>
      <c r="J50" s="301"/>
      <c r="K50" s="301"/>
      <c r="L50" s="316"/>
      <c r="M50" s="310"/>
      <c r="N50" s="313"/>
      <c r="O50" s="301"/>
      <c r="P50" s="267"/>
      <c r="Q50" s="304"/>
      <c r="R50" s="304"/>
      <c r="S50" s="307"/>
      <c r="T50" s="304"/>
      <c r="U50" s="298"/>
      <c r="X50" s="198"/>
      <c r="Y50" s="198"/>
      <c r="Z50" s="198"/>
      <c r="AA50" s="198"/>
      <c r="AB50" s="198"/>
      <c r="AC50" s="198"/>
      <c r="AD50" s="198"/>
      <c r="AE50" s="198"/>
      <c r="AF50" s="198"/>
      <c r="AG50" s="198"/>
      <c r="AH50" s="198"/>
      <c r="AI50" s="198"/>
      <c r="AJ50" s="198"/>
      <c r="AK50" s="198"/>
      <c r="AL50" s="198"/>
      <c r="AM50" s="198"/>
      <c r="AN50" s="198"/>
      <c r="AO50" s="198"/>
      <c r="AP50" s="198"/>
      <c r="AS50" s="198"/>
      <c r="AT50" s="198"/>
      <c r="AU50" s="198"/>
      <c r="AV50" s="198"/>
      <c r="AW50" s="198"/>
      <c r="AX50" s="198"/>
      <c r="AY50" s="198"/>
      <c r="AZ50" s="198"/>
      <c r="BA50" s="198"/>
      <c r="BB50" s="198"/>
      <c r="BC50" s="198"/>
      <c r="BD50" s="198"/>
      <c r="BE50" s="198"/>
      <c r="BF50" s="198"/>
      <c r="BG50" s="198"/>
      <c r="BH50" s="198"/>
      <c r="BI50" s="198"/>
      <c r="BJ50" s="198"/>
      <c r="BK50" s="198"/>
    </row>
    <row r="51" spans="1:63">
      <c r="A51" s="343" t="str">
        <f>A166</f>
        <v>D3 Simple Disconnection to Amended Soils</v>
      </c>
      <c r="B51" s="217"/>
      <c r="C51" s="164" t="s">
        <v>29</v>
      </c>
      <c r="D51" s="193"/>
      <c r="E51" s="164" t="s">
        <v>75</v>
      </c>
      <c r="F51" s="289">
        <f>1.7/12*('Site Data'!$F$26*$B51+'Site Data'!$F$27*($B52+$B53)+'Site Data'!$F$28*SUM($D51:$D56))</f>
        <v>0</v>
      </c>
      <c r="G51" s="271" t="s">
        <v>42</v>
      </c>
      <c r="H51" s="272"/>
      <c r="I51" s="265" t="s">
        <v>14</v>
      </c>
      <c r="J51" s="299">
        <f>AB153</f>
        <v>0</v>
      </c>
      <c r="K51" s="299">
        <f>F51+J51</f>
        <v>0</v>
      </c>
      <c r="L51" s="314"/>
      <c r="M51" s="308" t="s">
        <v>14</v>
      </c>
      <c r="N51" s="311">
        <f>IF(L51*0.04&lt;=K51,L51*0.04,K51)</f>
        <v>0</v>
      </c>
      <c r="O51" s="299">
        <f>K51-N51</f>
        <v>0</v>
      </c>
      <c r="P51" s="265"/>
      <c r="Q51" s="302">
        <f>AW153</f>
        <v>0</v>
      </c>
      <c r="R51" s="302">
        <f>1.7/12*('Site Data'!$F$26*B51*'Site Data'!$C$16+'Site Data'!$F$27*(SUMPRODUCT(B52:B53,'Site Data'!$C$19:$C$20))+'Site Data'!$F$28*(SUMPRODUCT(D51:D56,'Site Data'!$C$24:$C$29)))*2.72/43560+Q51</f>
        <v>0</v>
      </c>
      <c r="S51" s="305">
        <f>IF(K51&gt;0,IF(M51&lt;K51,(R51*N51/K51)+(M51-N51)/K51*P51*R51,(R51*N51/K51)+(K51-N51)/K51*P51*R51),0)</f>
        <v>0</v>
      </c>
      <c r="T51" s="302">
        <f>R51-S51</f>
        <v>0</v>
      </c>
      <c r="U51" s="296"/>
      <c r="X51" s="268">
        <f t="shared" ref="X51:AP51" si="8">IF($U51=X$26,$O51,0)</f>
        <v>0</v>
      </c>
      <c r="Y51" s="268">
        <f t="shared" si="8"/>
        <v>0</v>
      </c>
      <c r="Z51" s="268">
        <f t="shared" si="8"/>
        <v>0</v>
      </c>
      <c r="AA51" s="268">
        <f t="shared" si="8"/>
        <v>0</v>
      </c>
      <c r="AB51" s="268">
        <f t="shared" si="8"/>
        <v>0</v>
      </c>
      <c r="AC51" s="268">
        <f t="shared" si="8"/>
        <v>0</v>
      </c>
      <c r="AD51" s="268">
        <f t="shared" si="8"/>
        <v>0</v>
      </c>
      <c r="AE51" s="268">
        <f t="shared" si="8"/>
        <v>0</v>
      </c>
      <c r="AF51" s="268">
        <f t="shared" si="8"/>
        <v>0</v>
      </c>
      <c r="AG51" s="268">
        <f t="shared" si="8"/>
        <v>0</v>
      </c>
      <c r="AH51" s="268">
        <f t="shared" si="8"/>
        <v>0</v>
      </c>
      <c r="AI51" s="268">
        <f t="shared" si="8"/>
        <v>0</v>
      </c>
      <c r="AJ51" s="268">
        <f t="shared" si="8"/>
        <v>0</v>
      </c>
      <c r="AK51" s="268">
        <f t="shared" si="8"/>
        <v>0</v>
      </c>
      <c r="AL51" s="268">
        <f t="shared" si="8"/>
        <v>0</v>
      </c>
      <c r="AM51" s="268">
        <f t="shared" si="8"/>
        <v>0</v>
      </c>
      <c r="AN51" s="268">
        <f t="shared" si="8"/>
        <v>0</v>
      </c>
      <c r="AO51" s="268">
        <f t="shared" si="8"/>
        <v>0</v>
      </c>
      <c r="AP51" s="268">
        <f t="shared" si="8"/>
        <v>0</v>
      </c>
      <c r="AS51" s="268">
        <f t="shared" ref="AS51:BK51" si="9">IF($U51=AS$26,$T51,0)</f>
        <v>0</v>
      </c>
      <c r="AT51" s="268">
        <f t="shared" si="9"/>
        <v>0</v>
      </c>
      <c r="AU51" s="268">
        <f t="shared" si="9"/>
        <v>0</v>
      </c>
      <c r="AV51" s="268">
        <f t="shared" si="9"/>
        <v>0</v>
      </c>
      <c r="AW51" s="268">
        <f t="shared" si="9"/>
        <v>0</v>
      </c>
      <c r="AX51" s="268">
        <f t="shared" si="9"/>
        <v>0</v>
      </c>
      <c r="AY51" s="268">
        <f t="shared" si="9"/>
        <v>0</v>
      </c>
      <c r="AZ51" s="268">
        <f t="shared" si="9"/>
        <v>0</v>
      </c>
      <c r="BA51" s="268">
        <f t="shared" si="9"/>
        <v>0</v>
      </c>
      <c r="BB51" s="268">
        <f t="shared" si="9"/>
        <v>0</v>
      </c>
      <c r="BC51" s="268">
        <f t="shared" si="9"/>
        <v>0</v>
      </c>
      <c r="BD51" s="268">
        <f t="shared" si="9"/>
        <v>0</v>
      </c>
      <c r="BE51" s="268">
        <f t="shared" si="9"/>
        <v>0</v>
      </c>
      <c r="BF51" s="268">
        <f t="shared" si="9"/>
        <v>0</v>
      </c>
      <c r="BG51" s="268">
        <f t="shared" si="9"/>
        <v>0</v>
      </c>
      <c r="BH51" s="268">
        <f t="shared" si="9"/>
        <v>0</v>
      </c>
      <c r="BI51" s="268">
        <f t="shared" si="9"/>
        <v>0</v>
      </c>
      <c r="BJ51" s="268">
        <f t="shared" si="9"/>
        <v>0</v>
      </c>
      <c r="BK51" s="268">
        <f t="shared" si="9"/>
        <v>0</v>
      </c>
    </row>
    <row r="52" spans="1:63">
      <c r="A52" s="344"/>
      <c r="B52" s="218"/>
      <c r="C52" s="165" t="s">
        <v>73</v>
      </c>
      <c r="D52" s="194"/>
      <c r="E52" s="165" t="s">
        <v>76</v>
      </c>
      <c r="F52" s="290"/>
      <c r="G52" s="273"/>
      <c r="H52" s="274"/>
      <c r="I52" s="266"/>
      <c r="J52" s="300"/>
      <c r="K52" s="300"/>
      <c r="L52" s="315"/>
      <c r="M52" s="309"/>
      <c r="N52" s="312"/>
      <c r="O52" s="300"/>
      <c r="P52" s="266"/>
      <c r="Q52" s="303"/>
      <c r="R52" s="303"/>
      <c r="S52" s="306"/>
      <c r="T52" s="303"/>
      <c r="U52" s="297"/>
      <c r="X52" s="269"/>
      <c r="Y52" s="269"/>
      <c r="Z52" s="269"/>
      <c r="AA52" s="269"/>
      <c r="AB52" s="269"/>
      <c r="AC52" s="269"/>
      <c r="AD52" s="269"/>
      <c r="AE52" s="269"/>
      <c r="AF52" s="269"/>
      <c r="AG52" s="269"/>
      <c r="AH52" s="269"/>
      <c r="AI52" s="269"/>
      <c r="AJ52" s="269"/>
      <c r="AK52" s="269"/>
      <c r="AL52" s="269"/>
      <c r="AM52" s="269"/>
      <c r="AN52" s="269"/>
      <c r="AO52" s="269"/>
      <c r="AP52" s="269"/>
      <c r="AS52" s="269"/>
      <c r="AT52" s="269"/>
      <c r="AU52" s="269"/>
      <c r="AV52" s="269"/>
      <c r="AW52" s="269"/>
      <c r="AX52" s="269"/>
      <c r="AY52" s="269"/>
      <c r="AZ52" s="269"/>
      <c r="BA52" s="269"/>
      <c r="BB52" s="269"/>
      <c r="BC52" s="269"/>
      <c r="BD52" s="269"/>
      <c r="BE52" s="269"/>
      <c r="BF52" s="269"/>
      <c r="BG52" s="269"/>
      <c r="BH52" s="269"/>
      <c r="BI52" s="269"/>
      <c r="BJ52" s="269"/>
      <c r="BK52" s="269"/>
    </row>
    <row r="53" spans="1:63">
      <c r="A53" s="344"/>
      <c r="B53" s="218"/>
      <c r="C53" s="165" t="s">
        <v>74</v>
      </c>
      <c r="D53" s="194"/>
      <c r="E53" s="165" t="s">
        <v>77</v>
      </c>
      <c r="F53" s="290"/>
      <c r="G53" s="273"/>
      <c r="H53" s="274"/>
      <c r="I53" s="266"/>
      <c r="J53" s="300"/>
      <c r="K53" s="300"/>
      <c r="L53" s="315"/>
      <c r="M53" s="309"/>
      <c r="N53" s="312"/>
      <c r="O53" s="300"/>
      <c r="P53" s="266"/>
      <c r="Q53" s="303"/>
      <c r="R53" s="303"/>
      <c r="S53" s="306"/>
      <c r="T53" s="303"/>
      <c r="U53" s="297"/>
      <c r="X53" s="269"/>
      <c r="Y53" s="269"/>
      <c r="Z53" s="269"/>
      <c r="AA53" s="269"/>
      <c r="AB53" s="269"/>
      <c r="AC53" s="269"/>
      <c r="AD53" s="269"/>
      <c r="AE53" s="269"/>
      <c r="AF53" s="269"/>
      <c r="AG53" s="269"/>
      <c r="AH53" s="269"/>
      <c r="AI53" s="269"/>
      <c r="AJ53" s="269"/>
      <c r="AK53" s="269"/>
      <c r="AL53" s="269"/>
      <c r="AM53" s="269"/>
      <c r="AN53" s="269"/>
      <c r="AO53" s="269"/>
      <c r="AP53" s="269"/>
      <c r="AS53" s="269"/>
      <c r="AT53" s="269"/>
      <c r="AU53" s="269"/>
      <c r="AV53" s="269"/>
      <c r="AW53" s="269"/>
      <c r="AX53" s="269"/>
      <c r="AY53" s="269"/>
      <c r="AZ53" s="269"/>
      <c r="BA53" s="269"/>
      <c r="BB53" s="269"/>
      <c r="BC53" s="269"/>
      <c r="BD53" s="269"/>
      <c r="BE53" s="269"/>
      <c r="BF53" s="269"/>
      <c r="BG53" s="269"/>
      <c r="BH53" s="269"/>
      <c r="BI53" s="269"/>
      <c r="BJ53" s="269"/>
      <c r="BK53" s="269"/>
    </row>
    <row r="54" spans="1:63">
      <c r="A54" s="344"/>
      <c r="B54" s="226"/>
      <c r="C54" s="166"/>
      <c r="D54" s="194"/>
      <c r="E54" s="167" t="s">
        <v>78</v>
      </c>
      <c r="F54" s="290"/>
      <c r="G54" s="273"/>
      <c r="H54" s="274"/>
      <c r="I54" s="266"/>
      <c r="J54" s="300"/>
      <c r="K54" s="300"/>
      <c r="L54" s="315"/>
      <c r="M54" s="309"/>
      <c r="N54" s="312"/>
      <c r="O54" s="300"/>
      <c r="P54" s="266"/>
      <c r="Q54" s="303"/>
      <c r="R54" s="303"/>
      <c r="S54" s="306"/>
      <c r="T54" s="303"/>
      <c r="U54" s="297"/>
      <c r="X54" s="269"/>
      <c r="Y54" s="269"/>
      <c r="Z54" s="269"/>
      <c r="AA54" s="269"/>
      <c r="AB54" s="269"/>
      <c r="AC54" s="269"/>
      <c r="AD54" s="269"/>
      <c r="AE54" s="269"/>
      <c r="AF54" s="269"/>
      <c r="AG54" s="269"/>
      <c r="AH54" s="269"/>
      <c r="AI54" s="269"/>
      <c r="AJ54" s="269"/>
      <c r="AK54" s="269"/>
      <c r="AL54" s="269"/>
      <c r="AM54" s="269"/>
      <c r="AN54" s="269"/>
      <c r="AO54" s="269"/>
      <c r="AP54" s="269"/>
      <c r="AS54" s="269"/>
      <c r="AT54" s="269"/>
      <c r="AU54" s="269"/>
      <c r="AV54" s="269"/>
      <c r="AW54" s="269"/>
      <c r="AX54" s="269"/>
      <c r="AY54" s="269"/>
      <c r="AZ54" s="269"/>
      <c r="BA54" s="269"/>
      <c r="BB54" s="269"/>
      <c r="BC54" s="269"/>
      <c r="BD54" s="269"/>
      <c r="BE54" s="269"/>
      <c r="BF54" s="269"/>
      <c r="BG54" s="269"/>
      <c r="BH54" s="269"/>
      <c r="BI54" s="269"/>
      <c r="BJ54" s="269"/>
      <c r="BK54" s="269"/>
    </row>
    <row r="55" spans="1:63">
      <c r="A55" s="344"/>
      <c r="B55" s="226"/>
      <c r="C55" s="166"/>
      <c r="D55" s="194"/>
      <c r="E55" s="216" t="s">
        <v>79</v>
      </c>
      <c r="F55" s="290"/>
      <c r="G55" s="273"/>
      <c r="H55" s="274"/>
      <c r="I55" s="266"/>
      <c r="J55" s="300"/>
      <c r="K55" s="300"/>
      <c r="L55" s="315"/>
      <c r="M55" s="309"/>
      <c r="N55" s="312"/>
      <c r="O55" s="300"/>
      <c r="P55" s="266"/>
      <c r="Q55" s="303"/>
      <c r="R55" s="303"/>
      <c r="S55" s="306"/>
      <c r="T55" s="303"/>
      <c r="U55" s="297"/>
      <c r="X55" s="270"/>
      <c r="Y55" s="270"/>
      <c r="Z55" s="270"/>
      <c r="AA55" s="270"/>
      <c r="AB55" s="270"/>
      <c r="AC55" s="270"/>
      <c r="AD55" s="270"/>
      <c r="AE55" s="270"/>
      <c r="AF55" s="270"/>
      <c r="AG55" s="270"/>
      <c r="AH55" s="270"/>
      <c r="AI55" s="270"/>
      <c r="AJ55" s="270"/>
      <c r="AK55" s="270"/>
      <c r="AL55" s="270"/>
      <c r="AM55" s="270"/>
      <c r="AN55" s="270"/>
      <c r="AO55" s="270"/>
      <c r="AP55" s="270"/>
      <c r="AS55" s="270"/>
      <c r="AT55" s="270"/>
      <c r="AU55" s="270"/>
      <c r="AV55" s="270"/>
      <c r="AW55" s="270"/>
      <c r="AX55" s="270"/>
      <c r="AY55" s="270"/>
      <c r="AZ55" s="270"/>
      <c r="BA55" s="270"/>
      <c r="BB55" s="270"/>
      <c r="BC55" s="270"/>
      <c r="BD55" s="270"/>
      <c r="BE55" s="270"/>
      <c r="BF55" s="270"/>
      <c r="BG55" s="270"/>
      <c r="BH55" s="270"/>
      <c r="BI55" s="270"/>
      <c r="BJ55" s="270"/>
      <c r="BK55" s="270"/>
    </row>
    <row r="56" spans="1:63" ht="13.5" thickBot="1">
      <c r="A56" s="345"/>
      <c r="B56" s="227"/>
      <c r="C56" s="214"/>
      <c r="D56" s="213"/>
      <c r="E56" s="215" t="s">
        <v>142</v>
      </c>
      <c r="F56" s="291"/>
      <c r="G56" s="275"/>
      <c r="H56" s="276"/>
      <c r="I56" s="267"/>
      <c r="J56" s="301"/>
      <c r="K56" s="301"/>
      <c r="L56" s="316"/>
      <c r="M56" s="310"/>
      <c r="N56" s="313"/>
      <c r="O56" s="301"/>
      <c r="P56" s="267"/>
      <c r="Q56" s="304"/>
      <c r="R56" s="304"/>
      <c r="S56" s="307"/>
      <c r="T56" s="304"/>
      <c r="U56" s="298"/>
      <c r="X56" s="198"/>
      <c r="Y56" s="198"/>
      <c r="Z56" s="198"/>
      <c r="AA56" s="198"/>
      <c r="AB56" s="198"/>
      <c r="AC56" s="198"/>
      <c r="AD56" s="198"/>
      <c r="AE56" s="198"/>
      <c r="AF56" s="198"/>
      <c r="AG56" s="198"/>
      <c r="AH56" s="198"/>
      <c r="AI56" s="198"/>
      <c r="AJ56" s="198"/>
      <c r="AK56" s="198"/>
      <c r="AL56" s="198"/>
      <c r="AM56" s="198"/>
      <c r="AN56" s="198"/>
      <c r="AO56" s="198"/>
      <c r="AP56" s="198"/>
      <c r="AS56" s="198"/>
      <c r="AT56" s="198"/>
      <c r="AU56" s="198"/>
      <c r="AV56" s="198"/>
      <c r="AW56" s="198"/>
      <c r="AX56" s="198"/>
      <c r="AY56" s="198"/>
      <c r="AZ56" s="198"/>
      <c r="BA56" s="198"/>
      <c r="BB56" s="198"/>
      <c r="BC56" s="198"/>
      <c r="BD56" s="198"/>
      <c r="BE56" s="198"/>
      <c r="BF56" s="198"/>
      <c r="BG56" s="198"/>
      <c r="BH56" s="198"/>
      <c r="BI56" s="198"/>
      <c r="BJ56" s="198"/>
      <c r="BK56" s="198"/>
    </row>
    <row r="57" spans="1:63">
      <c r="A57" s="252" t="str">
        <f>A167</f>
        <v>P1-4 Permeable Pavement - Enhanced</v>
      </c>
      <c r="B57" s="187"/>
      <c r="C57" s="164" t="s">
        <v>29</v>
      </c>
      <c r="D57" s="193"/>
      <c r="E57" s="164" t="s">
        <v>75</v>
      </c>
      <c r="F57" s="289">
        <f>1.7/12*('Site Data'!$F$26*$B57+'Site Data'!$F$27*($B58+$B59)+'Site Data'!$F$28*SUM($D57:$D62))</f>
        <v>0</v>
      </c>
      <c r="G57" s="271" t="s">
        <v>46</v>
      </c>
      <c r="H57" s="272"/>
      <c r="I57" s="265">
        <v>1</v>
      </c>
      <c r="J57" s="299">
        <f>AC153</f>
        <v>0</v>
      </c>
      <c r="K57" s="299">
        <f>F57+J57</f>
        <v>0</v>
      </c>
      <c r="L57" s="308" t="s">
        <v>14</v>
      </c>
      <c r="M57" s="314"/>
      <c r="N57" s="311">
        <f>IF(M57*I57&lt;=K57,M57*I57,K57)</f>
        <v>0</v>
      </c>
      <c r="O57" s="299">
        <f>K57-N57</f>
        <v>0</v>
      </c>
      <c r="P57" s="265"/>
      <c r="Q57" s="302">
        <f>AX153</f>
        <v>0</v>
      </c>
      <c r="R57" s="302">
        <f>1.7/12*('Site Data'!$F$26*B57*'Site Data'!$C$16+'Site Data'!$F$27*(SUMPRODUCT(B58:B59,'Site Data'!$C$19:$C$20))+'Site Data'!$F$28*(SUMPRODUCT(D57:D62,'Site Data'!$C$24:$C$29)))*2.72/43560+Q57</f>
        <v>0</v>
      </c>
      <c r="S57" s="305">
        <f>IF(K57&gt;0,IF(M57&lt;K57,(R57*N57/K57)+(M57-N57)/K57*P57*R57,(R57*N57/K57)+(K57-N57)/K57*P57*R57),0)</f>
        <v>0</v>
      </c>
      <c r="T57" s="302">
        <f>R57-S57</f>
        <v>0</v>
      </c>
      <c r="U57" s="296"/>
      <c r="X57" s="268">
        <f t="shared" ref="X57:AP57" si="10">IF($U57=X$26,$O57,0)</f>
        <v>0</v>
      </c>
      <c r="Y57" s="268">
        <f t="shared" si="10"/>
        <v>0</v>
      </c>
      <c r="Z57" s="268">
        <f t="shared" si="10"/>
        <v>0</v>
      </c>
      <c r="AA57" s="268">
        <f t="shared" si="10"/>
        <v>0</v>
      </c>
      <c r="AB57" s="268">
        <f t="shared" si="10"/>
        <v>0</v>
      </c>
      <c r="AC57" s="268">
        <f t="shared" si="10"/>
        <v>0</v>
      </c>
      <c r="AD57" s="268">
        <f t="shared" si="10"/>
        <v>0</v>
      </c>
      <c r="AE57" s="268">
        <f t="shared" si="10"/>
        <v>0</v>
      </c>
      <c r="AF57" s="268">
        <f t="shared" si="10"/>
        <v>0</v>
      </c>
      <c r="AG57" s="268">
        <f t="shared" si="10"/>
        <v>0</v>
      </c>
      <c r="AH57" s="268">
        <f t="shared" si="10"/>
        <v>0</v>
      </c>
      <c r="AI57" s="268">
        <f t="shared" si="10"/>
        <v>0</v>
      </c>
      <c r="AJ57" s="268">
        <f t="shared" si="10"/>
        <v>0</v>
      </c>
      <c r="AK57" s="268">
        <f t="shared" si="10"/>
        <v>0</v>
      </c>
      <c r="AL57" s="268">
        <f t="shared" si="10"/>
        <v>0</v>
      </c>
      <c r="AM57" s="268">
        <f t="shared" si="10"/>
        <v>0</v>
      </c>
      <c r="AN57" s="268">
        <f t="shared" si="10"/>
        <v>0</v>
      </c>
      <c r="AO57" s="268">
        <f t="shared" si="10"/>
        <v>0</v>
      </c>
      <c r="AP57" s="268">
        <f t="shared" si="10"/>
        <v>0</v>
      </c>
      <c r="AS57" s="268">
        <f t="shared" ref="AS57:BK57" si="11">IF($U57=AS$26,$T57,0)</f>
        <v>0</v>
      </c>
      <c r="AT57" s="268">
        <f t="shared" si="11"/>
        <v>0</v>
      </c>
      <c r="AU57" s="268">
        <f t="shared" si="11"/>
        <v>0</v>
      </c>
      <c r="AV57" s="268">
        <f t="shared" si="11"/>
        <v>0</v>
      </c>
      <c r="AW57" s="268">
        <f t="shared" si="11"/>
        <v>0</v>
      </c>
      <c r="AX57" s="268">
        <f t="shared" si="11"/>
        <v>0</v>
      </c>
      <c r="AY57" s="268">
        <f t="shared" si="11"/>
        <v>0</v>
      </c>
      <c r="AZ57" s="268">
        <f t="shared" si="11"/>
        <v>0</v>
      </c>
      <c r="BA57" s="268">
        <f t="shared" si="11"/>
        <v>0</v>
      </c>
      <c r="BB57" s="268">
        <f t="shared" si="11"/>
        <v>0</v>
      </c>
      <c r="BC57" s="268">
        <f t="shared" si="11"/>
        <v>0</v>
      </c>
      <c r="BD57" s="268">
        <f t="shared" si="11"/>
        <v>0</v>
      </c>
      <c r="BE57" s="268">
        <f t="shared" si="11"/>
        <v>0</v>
      </c>
      <c r="BF57" s="268">
        <f t="shared" si="11"/>
        <v>0</v>
      </c>
      <c r="BG57" s="268">
        <f t="shared" si="11"/>
        <v>0</v>
      </c>
      <c r="BH57" s="268">
        <f t="shared" si="11"/>
        <v>0</v>
      </c>
      <c r="BI57" s="268">
        <f t="shared" si="11"/>
        <v>0</v>
      </c>
      <c r="BJ57" s="268">
        <f t="shared" si="11"/>
        <v>0</v>
      </c>
      <c r="BK57" s="268">
        <f t="shared" si="11"/>
        <v>0</v>
      </c>
    </row>
    <row r="58" spans="1:63">
      <c r="A58" s="253"/>
      <c r="B58" s="188"/>
      <c r="C58" s="165" t="s">
        <v>73</v>
      </c>
      <c r="D58" s="194"/>
      <c r="E58" s="165" t="s">
        <v>76</v>
      </c>
      <c r="F58" s="290"/>
      <c r="G58" s="273"/>
      <c r="H58" s="274"/>
      <c r="I58" s="266"/>
      <c r="J58" s="300"/>
      <c r="K58" s="300"/>
      <c r="L58" s="309"/>
      <c r="M58" s="315"/>
      <c r="N58" s="312"/>
      <c r="O58" s="300"/>
      <c r="P58" s="266"/>
      <c r="Q58" s="303"/>
      <c r="R58" s="303"/>
      <c r="S58" s="306"/>
      <c r="T58" s="303"/>
      <c r="U58" s="297"/>
      <c r="X58" s="269"/>
      <c r="Y58" s="269"/>
      <c r="Z58" s="269"/>
      <c r="AA58" s="269"/>
      <c r="AB58" s="269"/>
      <c r="AC58" s="269"/>
      <c r="AD58" s="269"/>
      <c r="AE58" s="269"/>
      <c r="AF58" s="269"/>
      <c r="AG58" s="269"/>
      <c r="AH58" s="269"/>
      <c r="AI58" s="269"/>
      <c r="AJ58" s="269"/>
      <c r="AK58" s="269"/>
      <c r="AL58" s="269"/>
      <c r="AM58" s="269"/>
      <c r="AN58" s="269"/>
      <c r="AO58" s="269"/>
      <c r="AP58" s="269"/>
      <c r="AS58" s="269"/>
      <c r="AT58" s="269"/>
      <c r="AU58" s="269"/>
      <c r="AV58" s="269"/>
      <c r="AW58" s="269"/>
      <c r="AX58" s="269"/>
      <c r="AY58" s="269"/>
      <c r="AZ58" s="269"/>
      <c r="BA58" s="269"/>
      <c r="BB58" s="269"/>
      <c r="BC58" s="269"/>
      <c r="BD58" s="269"/>
      <c r="BE58" s="269"/>
      <c r="BF58" s="269"/>
      <c r="BG58" s="269"/>
      <c r="BH58" s="269"/>
      <c r="BI58" s="269"/>
      <c r="BJ58" s="269"/>
      <c r="BK58" s="269"/>
    </row>
    <row r="59" spans="1:63">
      <c r="A59" s="253"/>
      <c r="B59" s="188"/>
      <c r="C59" s="165" t="s">
        <v>74</v>
      </c>
      <c r="D59" s="194"/>
      <c r="E59" s="165" t="s">
        <v>77</v>
      </c>
      <c r="F59" s="290"/>
      <c r="G59" s="273"/>
      <c r="H59" s="274"/>
      <c r="I59" s="266"/>
      <c r="J59" s="300"/>
      <c r="K59" s="300"/>
      <c r="L59" s="309"/>
      <c r="M59" s="315"/>
      <c r="N59" s="312"/>
      <c r="O59" s="300"/>
      <c r="P59" s="266"/>
      <c r="Q59" s="303"/>
      <c r="R59" s="303"/>
      <c r="S59" s="306"/>
      <c r="T59" s="303"/>
      <c r="U59" s="297"/>
      <c r="X59" s="269"/>
      <c r="Y59" s="269"/>
      <c r="Z59" s="269"/>
      <c r="AA59" s="269"/>
      <c r="AB59" s="269"/>
      <c r="AC59" s="269"/>
      <c r="AD59" s="269"/>
      <c r="AE59" s="269"/>
      <c r="AF59" s="269"/>
      <c r="AG59" s="269"/>
      <c r="AH59" s="269"/>
      <c r="AI59" s="269"/>
      <c r="AJ59" s="269"/>
      <c r="AK59" s="269"/>
      <c r="AL59" s="269"/>
      <c r="AM59" s="269"/>
      <c r="AN59" s="269"/>
      <c r="AO59" s="269"/>
      <c r="AP59" s="269"/>
      <c r="AS59" s="269"/>
      <c r="AT59" s="269"/>
      <c r="AU59" s="269"/>
      <c r="AV59" s="269"/>
      <c r="AW59" s="269"/>
      <c r="AX59" s="269"/>
      <c r="AY59" s="269"/>
      <c r="AZ59" s="269"/>
      <c r="BA59" s="269"/>
      <c r="BB59" s="269"/>
      <c r="BC59" s="269"/>
      <c r="BD59" s="269"/>
      <c r="BE59" s="269"/>
      <c r="BF59" s="269"/>
      <c r="BG59" s="269"/>
      <c r="BH59" s="269"/>
      <c r="BI59" s="269"/>
      <c r="BJ59" s="269"/>
      <c r="BK59" s="269"/>
    </row>
    <row r="60" spans="1:63">
      <c r="A60" s="253"/>
      <c r="B60" s="222"/>
      <c r="C60" s="166"/>
      <c r="D60" s="194"/>
      <c r="E60" s="167" t="s">
        <v>78</v>
      </c>
      <c r="F60" s="290"/>
      <c r="G60" s="273"/>
      <c r="H60" s="274"/>
      <c r="I60" s="266"/>
      <c r="J60" s="300"/>
      <c r="K60" s="300"/>
      <c r="L60" s="309"/>
      <c r="M60" s="315"/>
      <c r="N60" s="312"/>
      <c r="O60" s="300"/>
      <c r="P60" s="266"/>
      <c r="Q60" s="303"/>
      <c r="R60" s="303"/>
      <c r="S60" s="306"/>
      <c r="T60" s="303"/>
      <c r="U60" s="297"/>
      <c r="X60" s="269"/>
      <c r="Y60" s="269"/>
      <c r="Z60" s="269"/>
      <c r="AA60" s="269"/>
      <c r="AB60" s="269"/>
      <c r="AC60" s="269"/>
      <c r="AD60" s="269"/>
      <c r="AE60" s="269"/>
      <c r="AF60" s="269"/>
      <c r="AG60" s="269"/>
      <c r="AH60" s="269"/>
      <c r="AI60" s="269"/>
      <c r="AJ60" s="269"/>
      <c r="AK60" s="269"/>
      <c r="AL60" s="269"/>
      <c r="AM60" s="269"/>
      <c r="AN60" s="269"/>
      <c r="AO60" s="269"/>
      <c r="AP60" s="269"/>
      <c r="AS60" s="269"/>
      <c r="AT60" s="269"/>
      <c r="AU60" s="269"/>
      <c r="AV60" s="269"/>
      <c r="AW60" s="269"/>
      <c r="AX60" s="269"/>
      <c r="AY60" s="269"/>
      <c r="AZ60" s="269"/>
      <c r="BA60" s="269"/>
      <c r="BB60" s="269"/>
      <c r="BC60" s="269"/>
      <c r="BD60" s="269"/>
      <c r="BE60" s="269"/>
      <c r="BF60" s="269"/>
      <c r="BG60" s="269"/>
      <c r="BH60" s="269"/>
      <c r="BI60" s="269"/>
      <c r="BJ60" s="269"/>
      <c r="BK60" s="269"/>
    </row>
    <row r="61" spans="1:63">
      <c r="A61" s="253"/>
      <c r="B61" s="222"/>
      <c r="C61" s="166"/>
      <c r="D61" s="194"/>
      <c r="E61" s="167" t="s">
        <v>79</v>
      </c>
      <c r="F61" s="290"/>
      <c r="G61" s="273"/>
      <c r="H61" s="274"/>
      <c r="I61" s="266"/>
      <c r="J61" s="300"/>
      <c r="K61" s="300"/>
      <c r="L61" s="309"/>
      <c r="M61" s="315"/>
      <c r="N61" s="312"/>
      <c r="O61" s="300"/>
      <c r="P61" s="266"/>
      <c r="Q61" s="303"/>
      <c r="R61" s="303"/>
      <c r="S61" s="306"/>
      <c r="T61" s="303"/>
      <c r="U61" s="297"/>
      <c r="X61" s="270"/>
      <c r="Y61" s="270"/>
      <c r="Z61" s="270"/>
      <c r="AA61" s="270"/>
      <c r="AB61" s="270"/>
      <c r="AC61" s="270"/>
      <c r="AD61" s="270"/>
      <c r="AE61" s="270"/>
      <c r="AF61" s="270"/>
      <c r="AG61" s="270"/>
      <c r="AH61" s="270"/>
      <c r="AI61" s="270"/>
      <c r="AJ61" s="270"/>
      <c r="AK61" s="270"/>
      <c r="AL61" s="270"/>
      <c r="AM61" s="270"/>
      <c r="AN61" s="270"/>
      <c r="AO61" s="270"/>
      <c r="AP61" s="270"/>
      <c r="AS61" s="270"/>
      <c r="AT61" s="270"/>
      <c r="AU61" s="270"/>
      <c r="AV61" s="270"/>
      <c r="AW61" s="270"/>
      <c r="AX61" s="270"/>
      <c r="AY61" s="270"/>
      <c r="AZ61" s="270"/>
      <c r="BA61" s="270"/>
      <c r="BB61" s="270"/>
      <c r="BC61" s="270"/>
      <c r="BD61" s="270"/>
      <c r="BE61" s="270"/>
      <c r="BF61" s="270"/>
      <c r="BG61" s="270"/>
      <c r="BH61" s="270"/>
      <c r="BI61" s="270"/>
      <c r="BJ61" s="270"/>
      <c r="BK61" s="270"/>
    </row>
    <row r="62" spans="1:63" ht="13.5" thickBot="1">
      <c r="A62" s="254"/>
      <c r="B62" s="225"/>
      <c r="C62" s="214"/>
      <c r="D62" s="213"/>
      <c r="E62" s="215" t="s">
        <v>142</v>
      </c>
      <c r="F62" s="291"/>
      <c r="G62" s="275"/>
      <c r="H62" s="276"/>
      <c r="I62" s="267"/>
      <c r="J62" s="301"/>
      <c r="K62" s="301"/>
      <c r="L62" s="310"/>
      <c r="M62" s="316"/>
      <c r="N62" s="313"/>
      <c r="O62" s="301"/>
      <c r="P62" s="267"/>
      <c r="Q62" s="304"/>
      <c r="R62" s="304"/>
      <c r="S62" s="307"/>
      <c r="T62" s="304"/>
      <c r="U62" s="298"/>
      <c r="X62" s="198"/>
      <c r="Y62" s="198"/>
      <c r="Z62" s="198"/>
      <c r="AA62" s="198"/>
      <c r="AB62" s="198"/>
      <c r="AC62" s="198"/>
      <c r="AD62" s="198"/>
      <c r="AE62" s="198"/>
      <c r="AF62" s="198"/>
      <c r="AG62" s="198"/>
      <c r="AH62" s="198"/>
      <c r="AI62" s="198"/>
      <c r="AJ62" s="198"/>
      <c r="AK62" s="198"/>
      <c r="AL62" s="198"/>
      <c r="AM62" s="198"/>
      <c r="AN62" s="198"/>
      <c r="AO62" s="198"/>
      <c r="AP62" s="198"/>
      <c r="AS62" s="198"/>
      <c r="AT62" s="198"/>
      <c r="AU62" s="198"/>
      <c r="AV62" s="198"/>
      <c r="AW62" s="198"/>
      <c r="AX62" s="198"/>
      <c r="AY62" s="198"/>
      <c r="AZ62" s="198"/>
      <c r="BA62" s="198"/>
      <c r="BB62" s="198"/>
      <c r="BC62" s="198"/>
      <c r="BD62" s="198"/>
      <c r="BE62" s="198"/>
      <c r="BF62" s="198"/>
      <c r="BG62" s="198"/>
      <c r="BH62" s="198"/>
      <c r="BI62" s="198"/>
      <c r="BJ62" s="198"/>
      <c r="BK62" s="198"/>
    </row>
    <row r="63" spans="1:63">
      <c r="A63" s="252" t="str">
        <f>A168</f>
        <v>P1-4 Permeable Pavement - Standard</v>
      </c>
      <c r="B63" s="187"/>
      <c r="C63" s="164" t="s">
        <v>29</v>
      </c>
      <c r="D63" s="193"/>
      <c r="E63" s="164" t="s">
        <v>75</v>
      </c>
      <c r="F63" s="289">
        <f>1.7/12*('Site Data'!$F$26*$B63+'Site Data'!$F$27*($B64+$B65)+'Site Data'!$F$28*SUM($D63:$D68))</f>
        <v>0</v>
      </c>
      <c r="G63" s="277" t="s">
        <v>69</v>
      </c>
      <c r="H63" s="278"/>
      <c r="I63" s="265" t="s">
        <v>14</v>
      </c>
      <c r="J63" s="299">
        <f>AD153</f>
        <v>0</v>
      </c>
      <c r="K63" s="299">
        <f>F63+J63</f>
        <v>0</v>
      </c>
      <c r="L63" s="314"/>
      <c r="M63" s="314"/>
      <c r="N63" s="311">
        <f>IF(L63*0.045&lt;=K63,L63*0.045,K63)</f>
        <v>0</v>
      </c>
      <c r="O63" s="299">
        <f>K63-N63</f>
        <v>0</v>
      </c>
      <c r="P63" s="265">
        <v>0.65</v>
      </c>
      <c r="Q63" s="302">
        <f>AY153</f>
        <v>0</v>
      </c>
      <c r="R63" s="302">
        <f>1.7/12*('Site Data'!$F$26*B63*'Site Data'!$C$16+'Site Data'!$F$27*(SUMPRODUCT(B64:B65,'Site Data'!$C$19:$C$20))+'Site Data'!$F$28*(SUMPRODUCT(D63:D68,'Site Data'!$C$24:$C$29)))*2.72/43560+Q63</f>
        <v>0</v>
      </c>
      <c r="S63" s="305">
        <f>IF(K63&gt;0,IF(M63&lt;K63,(R63*N63/K63)+(M63-N63)/K63*P63*R63,(R63*N63/K63)+(K63-N63)/K63*P63*R63),0)</f>
        <v>0</v>
      </c>
      <c r="T63" s="302">
        <f>R63-S63</f>
        <v>0</v>
      </c>
      <c r="U63" s="296"/>
      <c r="X63" s="268">
        <f t="shared" ref="X63:AP63" si="12">IF($U63=X$26,$O63,0)</f>
        <v>0</v>
      </c>
      <c r="Y63" s="268">
        <f t="shared" si="12"/>
        <v>0</v>
      </c>
      <c r="Z63" s="268">
        <f t="shared" si="12"/>
        <v>0</v>
      </c>
      <c r="AA63" s="268">
        <f t="shared" si="12"/>
        <v>0</v>
      </c>
      <c r="AB63" s="268">
        <f t="shared" si="12"/>
        <v>0</v>
      </c>
      <c r="AC63" s="268">
        <f t="shared" si="12"/>
        <v>0</v>
      </c>
      <c r="AD63" s="268">
        <f t="shared" si="12"/>
        <v>0</v>
      </c>
      <c r="AE63" s="268">
        <f t="shared" si="12"/>
        <v>0</v>
      </c>
      <c r="AF63" s="268">
        <f t="shared" si="12"/>
        <v>0</v>
      </c>
      <c r="AG63" s="268">
        <f t="shared" si="12"/>
        <v>0</v>
      </c>
      <c r="AH63" s="268">
        <f t="shared" si="12"/>
        <v>0</v>
      </c>
      <c r="AI63" s="268">
        <f t="shared" si="12"/>
        <v>0</v>
      </c>
      <c r="AJ63" s="268">
        <f t="shared" si="12"/>
        <v>0</v>
      </c>
      <c r="AK63" s="268">
        <f t="shared" si="12"/>
        <v>0</v>
      </c>
      <c r="AL63" s="268">
        <f t="shared" si="12"/>
        <v>0</v>
      </c>
      <c r="AM63" s="268">
        <f t="shared" si="12"/>
        <v>0</v>
      </c>
      <c r="AN63" s="268">
        <f t="shared" si="12"/>
        <v>0</v>
      </c>
      <c r="AO63" s="268">
        <f t="shared" si="12"/>
        <v>0</v>
      </c>
      <c r="AP63" s="268">
        <f t="shared" si="12"/>
        <v>0</v>
      </c>
      <c r="AS63" s="268">
        <f t="shared" ref="AS63:BK63" si="13">IF($U63=AS$26,$T63,0)</f>
        <v>0</v>
      </c>
      <c r="AT63" s="268">
        <f t="shared" si="13"/>
        <v>0</v>
      </c>
      <c r="AU63" s="268">
        <f t="shared" si="13"/>
        <v>0</v>
      </c>
      <c r="AV63" s="268">
        <f t="shared" si="13"/>
        <v>0</v>
      </c>
      <c r="AW63" s="268">
        <f t="shared" si="13"/>
        <v>0</v>
      </c>
      <c r="AX63" s="268">
        <f t="shared" si="13"/>
        <v>0</v>
      </c>
      <c r="AY63" s="268">
        <f t="shared" si="13"/>
        <v>0</v>
      </c>
      <c r="AZ63" s="268">
        <f t="shared" si="13"/>
        <v>0</v>
      </c>
      <c r="BA63" s="268">
        <f t="shared" si="13"/>
        <v>0</v>
      </c>
      <c r="BB63" s="268">
        <f t="shared" si="13"/>
        <v>0</v>
      </c>
      <c r="BC63" s="268">
        <f t="shared" si="13"/>
        <v>0</v>
      </c>
      <c r="BD63" s="268">
        <f t="shared" si="13"/>
        <v>0</v>
      </c>
      <c r="BE63" s="268">
        <f t="shared" si="13"/>
        <v>0</v>
      </c>
      <c r="BF63" s="268">
        <f t="shared" si="13"/>
        <v>0</v>
      </c>
      <c r="BG63" s="268">
        <f t="shared" si="13"/>
        <v>0</v>
      </c>
      <c r="BH63" s="268">
        <f t="shared" si="13"/>
        <v>0</v>
      </c>
      <c r="BI63" s="268">
        <f t="shared" si="13"/>
        <v>0</v>
      </c>
      <c r="BJ63" s="268">
        <f t="shared" si="13"/>
        <v>0</v>
      </c>
      <c r="BK63" s="268">
        <f t="shared" si="13"/>
        <v>0</v>
      </c>
    </row>
    <row r="64" spans="1:63">
      <c r="A64" s="253"/>
      <c r="B64" s="188"/>
      <c r="C64" s="165" t="s">
        <v>73</v>
      </c>
      <c r="D64" s="194"/>
      <c r="E64" s="165" t="s">
        <v>76</v>
      </c>
      <c r="F64" s="290"/>
      <c r="G64" s="279"/>
      <c r="H64" s="280"/>
      <c r="I64" s="266"/>
      <c r="J64" s="300"/>
      <c r="K64" s="300"/>
      <c r="L64" s="315"/>
      <c r="M64" s="315"/>
      <c r="N64" s="312"/>
      <c r="O64" s="300"/>
      <c r="P64" s="266"/>
      <c r="Q64" s="303"/>
      <c r="R64" s="303"/>
      <c r="S64" s="306"/>
      <c r="T64" s="303"/>
      <c r="U64" s="297"/>
      <c r="X64" s="269"/>
      <c r="Y64" s="269"/>
      <c r="Z64" s="269"/>
      <c r="AA64" s="269"/>
      <c r="AB64" s="269"/>
      <c r="AC64" s="269"/>
      <c r="AD64" s="269"/>
      <c r="AE64" s="269"/>
      <c r="AF64" s="269"/>
      <c r="AG64" s="269"/>
      <c r="AH64" s="269"/>
      <c r="AI64" s="269"/>
      <c r="AJ64" s="269"/>
      <c r="AK64" s="269"/>
      <c r="AL64" s="269"/>
      <c r="AM64" s="269"/>
      <c r="AN64" s="269"/>
      <c r="AO64" s="269"/>
      <c r="AP64" s="269"/>
      <c r="AS64" s="269"/>
      <c r="AT64" s="269"/>
      <c r="AU64" s="269"/>
      <c r="AV64" s="269"/>
      <c r="AW64" s="269"/>
      <c r="AX64" s="269"/>
      <c r="AY64" s="269"/>
      <c r="AZ64" s="269"/>
      <c r="BA64" s="269"/>
      <c r="BB64" s="269"/>
      <c r="BC64" s="269"/>
      <c r="BD64" s="269"/>
      <c r="BE64" s="269"/>
      <c r="BF64" s="269"/>
      <c r="BG64" s="269"/>
      <c r="BH64" s="269"/>
      <c r="BI64" s="269"/>
      <c r="BJ64" s="269"/>
      <c r="BK64" s="269"/>
    </row>
    <row r="65" spans="1:63">
      <c r="A65" s="253"/>
      <c r="B65" s="188"/>
      <c r="C65" s="165" t="s">
        <v>74</v>
      </c>
      <c r="D65" s="194"/>
      <c r="E65" s="165" t="s">
        <v>77</v>
      </c>
      <c r="F65" s="290"/>
      <c r="G65" s="279"/>
      <c r="H65" s="280"/>
      <c r="I65" s="266"/>
      <c r="J65" s="300"/>
      <c r="K65" s="300"/>
      <c r="L65" s="315"/>
      <c r="M65" s="315"/>
      <c r="N65" s="312"/>
      <c r="O65" s="300"/>
      <c r="P65" s="266"/>
      <c r="Q65" s="303"/>
      <c r="R65" s="303"/>
      <c r="S65" s="306"/>
      <c r="T65" s="303"/>
      <c r="U65" s="297"/>
      <c r="X65" s="269"/>
      <c r="Y65" s="269"/>
      <c r="Z65" s="269"/>
      <c r="AA65" s="269"/>
      <c r="AB65" s="269"/>
      <c r="AC65" s="269"/>
      <c r="AD65" s="269"/>
      <c r="AE65" s="269"/>
      <c r="AF65" s="269"/>
      <c r="AG65" s="269"/>
      <c r="AH65" s="269"/>
      <c r="AI65" s="269"/>
      <c r="AJ65" s="269"/>
      <c r="AK65" s="269"/>
      <c r="AL65" s="269"/>
      <c r="AM65" s="269"/>
      <c r="AN65" s="269"/>
      <c r="AO65" s="269"/>
      <c r="AP65" s="269"/>
      <c r="AS65" s="269"/>
      <c r="AT65" s="269"/>
      <c r="AU65" s="269"/>
      <c r="AV65" s="269"/>
      <c r="AW65" s="269"/>
      <c r="AX65" s="269"/>
      <c r="AY65" s="269"/>
      <c r="AZ65" s="269"/>
      <c r="BA65" s="269"/>
      <c r="BB65" s="269"/>
      <c r="BC65" s="269"/>
      <c r="BD65" s="269"/>
      <c r="BE65" s="269"/>
      <c r="BF65" s="269"/>
      <c r="BG65" s="269"/>
      <c r="BH65" s="269"/>
      <c r="BI65" s="269"/>
      <c r="BJ65" s="269"/>
      <c r="BK65" s="269"/>
    </row>
    <row r="66" spans="1:63">
      <c r="A66" s="253"/>
      <c r="B66" s="222"/>
      <c r="C66" s="166"/>
      <c r="D66" s="194"/>
      <c r="E66" s="167" t="s">
        <v>78</v>
      </c>
      <c r="F66" s="290"/>
      <c r="G66" s="279"/>
      <c r="H66" s="280"/>
      <c r="I66" s="266"/>
      <c r="J66" s="300"/>
      <c r="K66" s="300"/>
      <c r="L66" s="315"/>
      <c r="M66" s="315"/>
      <c r="N66" s="312"/>
      <c r="O66" s="300"/>
      <c r="P66" s="266"/>
      <c r="Q66" s="303"/>
      <c r="R66" s="303"/>
      <c r="S66" s="306"/>
      <c r="T66" s="303"/>
      <c r="U66" s="297"/>
      <c r="X66" s="269"/>
      <c r="Y66" s="269"/>
      <c r="Z66" s="269"/>
      <c r="AA66" s="269"/>
      <c r="AB66" s="269"/>
      <c r="AC66" s="269"/>
      <c r="AD66" s="269"/>
      <c r="AE66" s="269"/>
      <c r="AF66" s="269"/>
      <c r="AG66" s="269"/>
      <c r="AH66" s="269"/>
      <c r="AI66" s="269"/>
      <c r="AJ66" s="269"/>
      <c r="AK66" s="269"/>
      <c r="AL66" s="269"/>
      <c r="AM66" s="269"/>
      <c r="AN66" s="269"/>
      <c r="AO66" s="269"/>
      <c r="AP66" s="269"/>
      <c r="AS66" s="269"/>
      <c r="AT66" s="269"/>
      <c r="AU66" s="269"/>
      <c r="AV66" s="269"/>
      <c r="AW66" s="269"/>
      <c r="AX66" s="269"/>
      <c r="AY66" s="269"/>
      <c r="AZ66" s="269"/>
      <c r="BA66" s="269"/>
      <c r="BB66" s="269"/>
      <c r="BC66" s="269"/>
      <c r="BD66" s="269"/>
      <c r="BE66" s="269"/>
      <c r="BF66" s="269"/>
      <c r="BG66" s="269"/>
      <c r="BH66" s="269"/>
      <c r="BI66" s="269"/>
      <c r="BJ66" s="269"/>
      <c r="BK66" s="269"/>
    </row>
    <row r="67" spans="1:63">
      <c r="A67" s="253"/>
      <c r="B67" s="222"/>
      <c r="C67" s="166"/>
      <c r="D67" s="194"/>
      <c r="E67" s="167" t="s">
        <v>79</v>
      </c>
      <c r="F67" s="290"/>
      <c r="G67" s="279"/>
      <c r="H67" s="280"/>
      <c r="I67" s="266"/>
      <c r="J67" s="300"/>
      <c r="K67" s="300"/>
      <c r="L67" s="315"/>
      <c r="M67" s="315"/>
      <c r="N67" s="312"/>
      <c r="O67" s="300"/>
      <c r="P67" s="266"/>
      <c r="Q67" s="303"/>
      <c r="R67" s="303"/>
      <c r="S67" s="306"/>
      <c r="T67" s="303"/>
      <c r="U67" s="297"/>
      <c r="X67" s="270"/>
      <c r="Y67" s="270"/>
      <c r="Z67" s="270"/>
      <c r="AA67" s="270"/>
      <c r="AB67" s="270"/>
      <c r="AC67" s="270"/>
      <c r="AD67" s="270"/>
      <c r="AE67" s="270"/>
      <c r="AF67" s="270"/>
      <c r="AG67" s="270"/>
      <c r="AH67" s="270"/>
      <c r="AI67" s="270"/>
      <c r="AJ67" s="270"/>
      <c r="AK67" s="270"/>
      <c r="AL67" s="270"/>
      <c r="AM67" s="270"/>
      <c r="AN67" s="270"/>
      <c r="AO67" s="270"/>
      <c r="AP67" s="270"/>
      <c r="AS67" s="270"/>
      <c r="AT67" s="270"/>
      <c r="AU67" s="270"/>
      <c r="AV67" s="270"/>
      <c r="AW67" s="270"/>
      <c r="AX67" s="270"/>
      <c r="AY67" s="270"/>
      <c r="AZ67" s="270"/>
      <c r="BA67" s="270"/>
      <c r="BB67" s="270"/>
      <c r="BC67" s="270"/>
      <c r="BD67" s="270"/>
      <c r="BE67" s="270"/>
      <c r="BF67" s="270"/>
      <c r="BG67" s="270"/>
      <c r="BH67" s="270"/>
      <c r="BI67" s="270"/>
      <c r="BJ67" s="270"/>
      <c r="BK67" s="270"/>
    </row>
    <row r="68" spans="1:63" ht="13.5" thickBot="1">
      <c r="A68" s="254"/>
      <c r="B68" s="225"/>
      <c r="C68" s="214"/>
      <c r="D68" s="213"/>
      <c r="E68" s="215" t="s">
        <v>142</v>
      </c>
      <c r="F68" s="291"/>
      <c r="G68" s="281"/>
      <c r="H68" s="282"/>
      <c r="I68" s="267"/>
      <c r="J68" s="301"/>
      <c r="K68" s="301"/>
      <c r="L68" s="316"/>
      <c r="M68" s="316"/>
      <c r="N68" s="313"/>
      <c r="O68" s="301"/>
      <c r="P68" s="267"/>
      <c r="Q68" s="304"/>
      <c r="R68" s="304"/>
      <c r="S68" s="307"/>
      <c r="T68" s="304"/>
      <c r="U68" s="298"/>
      <c r="X68" s="198"/>
      <c r="Y68" s="198"/>
      <c r="Z68" s="198"/>
      <c r="AA68" s="198"/>
      <c r="AB68" s="198"/>
      <c r="AC68" s="198"/>
      <c r="AD68" s="198"/>
      <c r="AE68" s="198"/>
      <c r="AF68" s="198"/>
      <c r="AG68" s="198"/>
      <c r="AH68" s="198"/>
      <c r="AI68" s="198"/>
      <c r="AJ68" s="198"/>
      <c r="AK68" s="198"/>
      <c r="AL68" s="198"/>
      <c r="AM68" s="198"/>
      <c r="AN68" s="198"/>
      <c r="AO68" s="198"/>
      <c r="AP68" s="198"/>
      <c r="AS68" s="198"/>
      <c r="AT68" s="198"/>
      <c r="AU68" s="198"/>
      <c r="AV68" s="198"/>
      <c r="AW68" s="198"/>
      <c r="AX68" s="198"/>
      <c r="AY68" s="198"/>
      <c r="AZ68" s="198"/>
      <c r="BA68" s="198"/>
      <c r="BB68" s="198"/>
      <c r="BC68" s="198"/>
      <c r="BD68" s="198"/>
      <c r="BE68" s="198"/>
      <c r="BF68" s="198"/>
      <c r="BG68" s="198"/>
      <c r="BH68" s="198"/>
      <c r="BI68" s="198"/>
      <c r="BJ68" s="198"/>
      <c r="BK68" s="198"/>
    </row>
    <row r="69" spans="1:63">
      <c r="A69" s="252" t="str">
        <f>A169</f>
        <v>B1-5 Bioretention - Enhanced</v>
      </c>
      <c r="B69" s="187"/>
      <c r="C69" s="164" t="s">
        <v>29</v>
      </c>
      <c r="D69" s="193"/>
      <c r="E69" s="164" t="s">
        <v>75</v>
      </c>
      <c r="F69" s="289">
        <f>1.7/12*('Site Data'!$F$26*$B69+'Site Data'!$F$27*($B70+$B71)+'Site Data'!$F$28*SUM($D69:$D74))</f>
        <v>0</v>
      </c>
      <c r="G69" s="277" t="s">
        <v>47</v>
      </c>
      <c r="H69" s="278"/>
      <c r="I69" s="265">
        <v>1</v>
      </c>
      <c r="J69" s="299">
        <f>AE153</f>
        <v>0</v>
      </c>
      <c r="K69" s="299">
        <f>F69+J69</f>
        <v>0</v>
      </c>
      <c r="L69" s="308" t="s">
        <v>14</v>
      </c>
      <c r="M69" s="314"/>
      <c r="N69" s="311">
        <f>IF(M69*I69&lt;=K69,M69*I69,K69)</f>
        <v>0</v>
      </c>
      <c r="O69" s="299">
        <f>K69-N69</f>
        <v>0</v>
      </c>
      <c r="P69" s="265"/>
      <c r="Q69" s="302">
        <f>AZ153</f>
        <v>0</v>
      </c>
      <c r="R69" s="302">
        <f>1.7/12*('Site Data'!$F$26*B69*'Site Data'!$C$16+'Site Data'!$F$27*(SUMPRODUCT(B70:B71,'Site Data'!$C$19:$C$20))+'Site Data'!$F$28*(SUMPRODUCT(D69:D74,'Site Data'!$C$24:$C$29)))*2.72/43560+Q69</f>
        <v>0</v>
      </c>
      <c r="S69" s="305">
        <f>IF(K69&gt;0,IF(M69&lt;K69,(R69*N69/K69)+(M69-N69)/K69*P69*R69,(R69*N69/K69)+(K69-N69)/K69*P69*R69),0)</f>
        <v>0</v>
      </c>
      <c r="T69" s="302">
        <f>R69-S69</f>
        <v>0</v>
      </c>
      <c r="U69" s="296"/>
      <c r="X69" s="268">
        <f t="shared" ref="X69:AP69" si="14">IF($U69=X$26,$O69,0)</f>
        <v>0</v>
      </c>
      <c r="Y69" s="268">
        <f t="shared" si="14"/>
        <v>0</v>
      </c>
      <c r="Z69" s="268">
        <f t="shared" si="14"/>
        <v>0</v>
      </c>
      <c r="AA69" s="268">
        <f t="shared" si="14"/>
        <v>0</v>
      </c>
      <c r="AB69" s="268">
        <f t="shared" si="14"/>
        <v>0</v>
      </c>
      <c r="AC69" s="268">
        <f t="shared" si="14"/>
        <v>0</v>
      </c>
      <c r="AD69" s="268">
        <f t="shared" si="14"/>
        <v>0</v>
      </c>
      <c r="AE69" s="268">
        <f t="shared" si="14"/>
        <v>0</v>
      </c>
      <c r="AF69" s="268">
        <f t="shared" si="14"/>
        <v>0</v>
      </c>
      <c r="AG69" s="268">
        <f t="shared" si="14"/>
        <v>0</v>
      </c>
      <c r="AH69" s="268">
        <f t="shared" si="14"/>
        <v>0</v>
      </c>
      <c r="AI69" s="268">
        <f t="shared" si="14"/>
        <v>0</v>
      </c>
      <c r="AJ69" s="268">
        <f t="shared" si="14"/>
        <v>0</v>
      </c>
      <c r="AK69" s="268">
        <f t="shared" si="14"/>
        <v>0</v>
      </c>
      <c r="AL69" s="268">
        <f t="shared" si="14"/>
        <v>0</v>
      </c>
      <c r="AM69" s="268">
        <f t="shared" si="14"/>
        <v>0</v>
      </c>
      <c r="AN69" s="268">
        <f t="shared" si="14"/>
        <v>0</v>
      </c>
      <c r="AO69" s="268">
        <f t="shared" si="14"/>
        <v>0</v>
      </c>
      <c r="AP69" s="268">
        <f t="shared" si="14"/>
        <v>0</v>
      </c>
      <c r="AS69" s="268">
        <f t="shared" ref="AS69:BK69" si="15">IF($U69=AS$26,$T69,0)</f>
        <v>0</v>
      </c>
      <c r="AT69" s="268">
        <f t="shared" si="15"/>
        <v>0</v>
      </c>
      <c r="AU69" s="268">
        <f t="shared" si="15"/>
        <v>0</v>
      </c>
      <c r="AV69" s="268">
        <f t="shared" si="15"/>
        <v>0</v>
      </c>
      <c r="AW69" s="268">
        <f t="shared" si="15"/>
        <v>0</v>
      </c>
      <c r="AX69" s="268">
        <f t="shared" si="15"/>
        <v>0</v>
      </c>
      <c r="AY69" s="268">
        <f t="shared" si="15"/>
        <v>0</v>
      </c>
      <c r="AZ69" s="268">
        <f t="shared" si="15"/>
        <v>0</v>
      </c>
      <c r="BA69" s="268">
        <f t="shared" si="15"/>
        <v>0</v>
      </c>
      <c r="BB69" s="268">
        <f t="shared" si="15"/>
        <v>0</v>
      </c>
      <c r="BC69" s="268">
        <f t="shared" si="15"/>
        <v>0</v>
      </c>
      <c r="BD69" s="268">
        <f t="shared" si="15"/>
        <v>0</v>
      </c>
      <c r="BE69" s="268">
        <f t="shared" si="15"/>
        <v>0</v>
      </c>
      <c r="BF69" s="268">
        <f t="shared" si="15"/>
        <v>0</v>
      </c>
      <c r="BG69" s="268">
        <f t="shared" si="15"/>
        <v>0</v>
      </c>
      <c r="BH69" s="268">
        <f t="shared" si="15"/>
        <v>0</v>
      </c>
      <c r="BI69" s="268">
        <f t="shared" si="15"/>
        <v>0</v>
      </c>
      <c r="BJ69" s="268">
        <f t="shared" si="15"/>
        <v>0</v>
      </c>
      <c r="BK69" s="268">
        <f t="shared" si="15"/>
        <v>0</v>
      </c>
    </row>
    <row r="70" spans="1:63">
      <c r="A70" s="253"/>
      <c r="B70" s="188"/>
      <c r="C70" s="165" t="s">
        <v>73</v>
      </c>
      <c r="D70" s="194"/>
      <c r="E70" s="165" t="s">
        <v>76</v>
      </c>
      <c r="F70" s="290"/>
      <c r="G70" s="279"/>
      <c r="H70" s="280"/>
      <c r="I70" s="266"/>
      <c r="J70" s="300"/>
      <c r="K70" s="300"/>
      <c r="L70" s="309"/>
      <c r="M70" s="315"/>
      <c r="N70" s="312"/>
      <c r="O70" s="300"/>
      <c r="P70" s="266"/>
      <c r="Q70" s="303"/>
      <c r="R70" s="303"/>
      <c r="S70" s="306"/>
      <c r="T70" s="303"/>
      <c r="U70" s="297"/>
      <c r="X70" s="269"/>
      <c r="Y70" s="269"/>
      <c r="Z70" s="269"/>
      <c r="AA70" s="269"/>
      <c r="AB70" s="269"/>
      <c r="AC70" s="269"/>
      <c r="AD70" s="269"/>
      <c r="AE70" s="269"/>
      <c r="AF70" s="269"/>
      <c r="AG70" s="269"/>
      <c r="AH70" s="269"/>
      <c r="AI70" s="269"/>
      <c r="AJ70" s="269"/>
      <c r="AK70" s="269"/>
      <c r="AL70" s="269"/>
      <c r="AM70" s="269"/>
      <c r="AN70" s="269"/>
      <c r="AO70" s="269"/>
      <c r="AP70" s="269"/>
      <c r="AS70" s="269"/>
      <c r="AT70" s="269"/>
      <c r="AU70" s="269"/>
      <c r="AV70" s="269"/>
      <c r="AW70" s="269"/>
      <c r="AX70" s="269"/>
      <c r="AY70" s="269"/>
      <c r="AZ70" s="269"/>
      <c r="BA70" s="269"/>
      <c r="BB70" s="269"/>
      <c r="BC70" s="269"/>
      <c r="BD70" s="269"/>
      <c r="BE70" s="269"/>
      <c r="BF70" s="269"/>
      <c r="BG70" s="269"/>
      <c r="BH70" s="269"/>
      <c r="BI70" s="269"/>
      <c r="BJ70" s="269"/>
      <c r="BK70" s="269"/>
    </row>
    <row r="71" spans="1:63">
      <c r="A71" s="253"/>
      <c r="B71" s="188"/>
      <c r="C71" s="165" t="s">
        <v>74</v>
      </c>
      <c r="D71" s="194"/>
      <c r="E71" s="165" t="s">
        <v>77</v>
      </c>
      <c r="F71" s="290"/>
      <c r="G71" s="279"/>
      <c r="H71" s="280"/>
      <c r="I71" s="266"/>
      <c r="J71" s="300"/>
      <c r="K71" s="300"/>
      <c r="L71" s="309"/>
      <c r="M71" s="315"/>
      <c r="N71" s="312"/>
      <c r="O71" s="300"/>
      <c r="P71" s="266"/>
      <c r="Q71" s="303"/>
      <c r="R71" s="303"/>
      <c r="S71" s="306"/>
      <c r="T71" s="303"/>
      <c r="U71" s="297"/>
      <c r="X71" s="269"/>
      <c r="Y71" s="269"/>
      <c r="Z71" s="269"/>
      <c r="AA71" s="269"/>
      <c r="AB71" s="269"/>
      <c r="AC71" s="269"/>
      <c r="AD71" s="269"/>
      <c r="AE71" s="269"/>
      <c r="AF71" s="269"/>
      <c r="AG71" s="269"/>
      <c r="AH71" s="269"/>
      <c r="AI71" s="269"/>
      <c r="AJ71" s="269"/>
      <c r="AK71" s="269"/>
      <c r="AL71" s="269"/>
      <c r="AM71" s="269"/>
      <c r="AN71" s="269"/>
      <c r="AO71" s="269"/>
      <c r="AP71" s="269"/>
      <c r="AS71" s="269"/>
      <c r="AT71" s="269"/>
      <c r="AU71" s="269"/>
      <c r="AV71" s="269"/>
      <c r="AW71" s="269"/>
      <c r="AX71" s="269"/>
      <c r="AY71" s="269"/>
      <c r="AZ71" s="269"/>
      <c r="BA71" s="269"/>
      <c r="BB71" s="269"/>
      <c r="BC71" s="269"/>
      <c r="BD71" s="269"/>
      <c r="BE71" s="269"/>
      <c r="BF71" s="269"/>
      <c r="BG71" s="269"/>
      <c r="BH71" s="269"/>
      <c r="BI71" s="269"/>
      <c r="BJ71" s="269"/>
      <c r="BK71" s="269"/>
    </row>
    <row r="72" spans="1:63">
      <c r="A72" s="253"/>
      <c r="B72" s="222"/>
      <c r="C72" s="166"/>
      <c r="D72" s="194"/>
      <c r="E72" s="167" t="s">
        <v>78</v>
      </c>
      <c r="F72" s="290"/>
      <c r="G72" s="279"/>
      <c r="H72" s="280"/>
      <c r="I72" s="266"/>
      <c r="J72" s="300"/>
      <c r="K72" s="300"/>
      <c r="L72" s="309"/>
      <c r="M72" s="315"/>
      <c r="N72" s="312"/>
      <c r="O72" s="300"/>
      <c r="P72" s="266"/>
      <c r="Q72" s="303"/>
      <c r="R72" s="303"/>
      <c r="S72" s="306"/>
      <c r="T72" s="303"/>
      <c r="U72" s="297"/>
      <c r="X72" s="269"/>
      <c r="Y72" s="269"/>
      <c r="Z72" s="269"/>
      <c r="AA72" s="269"/>
      <c r="AB72" s="269"/>
      <c r="AC72" s="269"/>
      <c r="AD72" s="269"/>
      <c r="AE72" s="269"/>
      <c r="AF72" s="269"/>
      <c r="AG72" s="269"/>
      <c r="AH72" s="269"/>
      <c r="AI72" s="269"/>
      <c r="AJ72" s="269"/>
      <c r="AK72" s="269"/>
      <c r="AL72" s="269"/>
      <c r="AM72" s="269"/>
      <c r="AN72" s="269"/>
      <c r="AO72" s="269"/>
      <c r="AP72" s="269"/>
      <c r="AS72" s="269"/>
      <c r="AT72" s="269"/>
      <c r="AU72" s="269"/>
      <c r="AV72" s="269"/>
      <c r="AW72" s="269"/>
      <c r="AX72" s="269"/>
      <c r="AY72" s="269"/>
      <c r="AZ72" s="269"/>
      <c r="BA72" s="269"/>
      <c r="BB72" s="269"/>
      <c r="BC72" s="269"/>
      <c r="BD72" s="269"/>
      <c r="BE72" s="269"/>
      <c r="BF72" s="269"/>
      <c r="BG72" s="269"/>
      <c r="BH72" s="269"/>
      <c r="BI72" s="269"/>
      <c r="BJ72" s="269"/>
      <c r="BK72" s="269"/>
    </row>
    <row r="73" spans="1:63">
      <c r="A73" s="253"/>
      <c r="B73" s="222"/>
      <c r="C73" s="166"/>
      <c r="D73" s="194"/>
      <c r="E73" s="167" t="s">
        <v>79</v>
      </c>
      <c r="F73" s="290"/>
      <c r="G73" s="279"/>
      <c r="H73" s="280"/>
      <c r="I73" s="266"/>
      <c r="J73" s="300"/>
      <c r="K73" s="300"/>
      <c r="L73" s="309"/>
      <c r="M73" s="315"/>
      <c r="N73" s="312"/>
      <c r="O73" s="300"/>
      <c r="P73" s="266"/>
      <c r="Q73" s="303"/>
      <c r="R73" s="303"/>
      <c r="S73" s="306"/>
      <c r="T73" s="303"/>
      <c r="U73" s="297"/>
      <c r="X73" s="270"/>
      <c r="Y73" s="270"/>
      <c r="Z73" s="270"/>
      <c r="AA73" s="270"/>
      <c r="AB73" s="270"/>
      <c r="AC73" s="270"/>
      <c r="AD73" s="270"/>
      <c r="AE73" s="270"/>
      <c r="AF73" s="270"/>
      <c r="AG73" s="270"/>
      <c r="AH73" s="270"/>
      <c r="AI73" s="270"/>
      <c r="AJ73" s="270"/>
      <c r="AK73" s="270"/>
      <c r="AL73" s="270"/>
      <c r="AM73" s="270"/>
      <c r="AN73" s="270"/>
      <c r="AO73" s="270"/>
      <c r="AP73" s="270"/>
      <c r="AS73" s="270"/>
      <c r="AT73" s="270"/>
      <c r="AU73" s="270"/>
      <c r="AV73" s="270"/>
      <c r="AW73" s="270"/>
      <c r="AX73" s="270"/>
      <c r="AY73" s="270"/>
      <c r="AZ73" s="270"/>
      <c r="BA73" s="270"/>
      <c r="BB73" s="270"/>
      <c r="BC73" s="270"/>
      <c r="BD73" s="270"/>
      <c r="BE73" s="270"/>
      <c r="BF73" s="270"/>
      <c r="BG73" s="270"/>
      <c r="BH73" s="270"/>
      <c r="BI73" s="270"/>
      <c r="BJ73" s="270"/>
      <c r="BK73" s="270"/>
    </row>
    <row r="74" spans="1:63" ht="13.5" thickBot="1">
      <c r="A74" s="254"/>
      <c r="B74" s="225"/>
      <c r="C74" s="214"/>
      <c r="D74" s="213"/>
      <c r="E74" s="215" t="s">
        <v>142</v>
      </c>
      <c r="F74" s="291"/>
      <c r="G74" s="281"/>
      <c r="H74" s="282"/>
      <c r="I74" s="267"/>
      <c r="J74" s="301"/>
      <c r="K74" s="301"/>
      <c r="L74" s="310"/>
      <c r="M74" s="316"/>
      <c r="N74" s="313"/>
      <c r="O74" s="301"/>
      <c r="P74" s="267"/>
      <c r="Q74" s="304"/>
      <c r="R74" s="304"/>
      <c r="S74" s="307"/>
      <c r="T74" s="304"/>
      <c r="U74" s="298"/>
      <c r="X74" s="198"/>
      <c r="Y74" s="198"/>
      <c r="Z74" s="198"/>
      <c r="AA74" s="198"/>
      <c r="AB74" s="198"/>
      <c r="AC74" s="198"/>
      <c r="AD74" s="198"/>
      <c r="AE74" s="198"/>
      <c r="AF74" s="198"/>
      <c r="AG74" s="198"/>
      <c r="AH74" s="198"/>
      <c r="AI74" s="198"/>
      <c r="AJ74" s="198"/>
      <c r="AK74" s="198"/>
      <c r="AL74" s="198"/>
      <c r="AM74" s="198"/>
      <c r="AN74" s="198"/>
      <c r="AO74" s="198"/>
      <c r="AP74" s="198"/>
      <c r="AS74" s="198"/>
      <c r="AT74" s="198"/>
      <c r="AU74" s="198"/>
      <c r="AV74" s="198"/>
      <c r="AW74" s="198"/>
      <c r="AX74" s="198"/>
      <c r="AY74" s="198"/>
      <c r="AZ74" s="198"/>
      <c r="BA74" s="198"/>
      <c r="BB74" s="198"/>
      <c r="BC74" s="198"/>
      <c r="BD74" s="198"/>
      <c r="BE74" s="198"/>
      <c r="BF74" s="198"/>
      <c r="BG74" s="198"/>
      <c r="BH74" s="198"/>
      <c r="BI74" s="198"/>
      <c r="BJ74" s="198"/>
      <c r="BK74" s="198"/>
    </row>
    <row r="75" spans="1:63">
      <c r="A75" s="252" t="str">
        <f>A170</f>
        <v>B1-5 Bioretention - Standard</v>
      </c>
      <c r="B75" s="187"/>
      <c r="C75" s="164" t="s">
        <v>29</v>
      </c>
      <c r="D75" s="193"/>
      <c r="E75" s="164" t="s">
        <v>75</v>
      </c>
      <c r="F75" s="289">
        <f>1.7/12*('Site Data'!$F$26*$B75+'Site Data'!$F$27*($B76+$B77)+'Site Data'!$F$28*SUM($D75:$D80))</f>
        <v>0</v>
      </c>
      <c r="G75" s="277" t="s">
        <v>68</v>
      </c>
      <c r="H75" s="278"/>
      <c r="I75" s="265">
        <v>0.6</v>
      </c>
      <c r="J75" s="299">
        <f>AF153</f>
        <v>0</v>
      </c>
      <c r="K75" s="299">
        <f>F75+J75</f>
        <v>0</v>
      </c>
      <c r="L75" s="308" t="s">
        <v>14</v>
      </c>
      <c r="M75" s="314"/>
      <c r="N75" s="311">
        <f>IF(M75*I75&lt;=K75,M75*I75,K75)</f>
        <v>0</v>
      </c>
      <c r="O75" s="299">
        <f>K75-N75</f>
        <v>0</v>
      </c>
      <c r="P75" s="265">
        <v>0.5</v>
      </c>
      <c r="Q75" s="302">
        <f>BA153</f>
        <v>0</v>
      </c>
      <c r="R75" s="302">
        <f>1.7/12*('Site Data'!$F$26*B75*'Site Data'!$C$16+'Site Data'!$F$27*(SUMPRODUCT(B76:B77,'Site Data'!$C$19:$C$20))+'Site Data'!$F$28*(SUMPRODUCT(D75:D80,'Site Data'!$C$24:$C$29)))*2.72/43560+Q75</f>
        <v>0</v>
      </c>
      <c r="S75" s="305">
        <f>IF(K75&gt;0,IF(M75&lt;K75,(R75*N75/K75)+(M75-N75)/K75*P75*R75,(R75*N75/K75)+(K75-N75)/K75*P75*R75),0)</f>
        <v>0</v>
      </c>
      <c r="T75" s="302">
        <f>R75-S75</f>
        <v>0</v>
      </c>
      <c r="U75" s="296"/>
      <c r="X75" s="268">
        <f t="shared" ref="X75:AP75" si="16">IF($U75=X$26,$O75,0)</f>
        <v>0</v>
      </c>
      <c r="Y75" s="268">
        <f t="shared" si="16"/>
        <v>0</v>
      </c>
      <c r="Z75" s="268">
        <f t="shared" si="16"/>
        <v>0</v>
      </c>
      <c r="AA75" s="268">
        <f t="shared" si="16"/>
        <v>0</v>
      </c>
      <c r="AB75" s="268">
        <f t="shared" si="16"/>
        <v>0</v>
      </c>
      <c r="AC75" s="268">
        <f t="shared" si="16"/>
        <v>0</v>
      </c>
      <c r="AD75" s="268">
        <f t="shared" si="16"/>
        <v>0</v>
      </c>
      <c r="AE75" s="268">
        <f t="shared" si="16"/>
        <v>0</v>
      </c>
      <c r="AF75" s="268">
        <f t="shared" si="16"/>
        <v>0</v>
      </c>
      <c r="AG75" s="268">
        <f t="shared" si="16"/>
        <v>0</v>
      </c>
      <c r="AH75" s="268">
        <f t="shared" si="16"/>
        <v>0</v>
      </c>
      <c r="AI75" s="268">
        <f t="shared" si="16"/>
        <v>0</v>
      </c>
      <c r="AJ75" s="268">
        <f t="shared" si="16"/>
        <v>0</v>
      </c>
      <c r="AK75" s="268">
        <f t="shared" si="16"/>
        <v>0</v>
      </c>
      <c r="AL75" s="268">
        <f t="shared" si="16"/>
        <v>0</v>
      </c>
      <c r="AM75" s="268">
        <f t="shared" si="16"/>
        <v>0</v>
      </c>
      <c r="AN75" s="268">
        <f t="shared" si="16"/>
        <v>0</v>
      </c>
      <c r="AO75" s="268">
        <f t="shared" si="16"/>
        <v>0</v>
      </c>
      <c r="AP75" s="268">
        <f t="shared" si="16"/>
        <v>0</v>
      </c>
      <c r="AS75" s="268">
        <f t="shared" ref="AS75:BK75" si="17">IF($U75=AS$26,$T75,0)</f>
        <v>0</v>
      </c>
      <c r="AT75" s="268">
        <f t="shared" si="17"/>
        <v>0</v>
      </c>
      <c r="AU75" s="268">
        <f t="shared" si="17"/>
        <v>0</v>
      </c>
      <c r="AV75" s="268">
        <f t="shared" si="17"/>
        <v>0</v>
      </c>
      <c r="AW75" s="268">
        <f t="shared" si="17"/>
        <v>0</v>
      </c>
      <c r="AX75" s="268">
        <f t="shared" si="17"/>
        <v>0</v>
      </c>
      <c r="AY75" s="268">
        <f t="shared" si="17"/>
        <v>0</v>
      </c>
      <c r="AZ75" s="268">
        <f t="shared" si="17"/>
        <v>0</v>
      </c>
      <c r="BA75" s="268">
        <f t="shared" si="17"/>
        <v>0</v>
      </c>
      <c r="BB75" s="268">
        <f t="shared" si="17"/>
        <v>0</v>
      </c>
      <c r="BC75" s="268">
        <f t="shared" si="17"/>
        <v>0</v>
      </c>
      <c r="BD75" s="268">
        <f t="shared" si="17"/>
        <v>0</v>
      </c>
      <c r="BE75" s="268">
        <f t="shared" si="17"/>
        <v>0</v>
      </c>
      <c r="BF75" s="268">
        <f t="shared" si="17"/>
        <v>0</v>
      </c>
      <c r="BG75" s="268">
        <f t="shared" si="17"/>
        <v>0</v>
      </c>
      <c r="BH75" s="268">
        <f t="shared" si="17"/>
        <v>0</v>
      </c>
      <c r="BI75" s="268">
        <f t="shared" si="17"/>
        <v>0</v>
      </c>
      <c r="BJ75" s="268">
        <f t="shared" si="17"/>
        <v>0</v>
      </c>
      <c r="BK75" s="268">
        <f t="shared" si="17"/>
        <v>0</v>
      </c>
    </row>
    <row r="76" spans="1:63">
      <c r="A76" s="253"/>
      <c r="B76" s="188"/>
      <c r="C76" s="165" t="s">
        <v>73</v>
      </c>
      <c r="D76" s="194"/>
      <c r="E76" s="165" t="s">
        <v>76</v>
      </c>
      <c r="F76" s="290"/>
      <c r="G76" s="279"/>
      <c r="H76" s="280"/>
      <c r="I76" s="266"/>
      <c r="J76" s="300"/>
      <c r="K76" s="300"/>
      <c r="L76" s="309"/>
      <c r="M76" s="315"/>
      <c r="N76" s="312"/>
      <c r="O76" s="300"/>
      <c r="P76" s="266"/>
      <c r="Q76" s="303"/>
      <c r="R76" s="303"/>
      <c r="S76" s="306"/>
      <c r="T76" s="303"/>
      <c r="U76" s="297"/>
      <c r="X76" s="269"/>
      <c r="Y76" s="269"/>
      <c r="Z76" s="269"/>
      <c r="AA76" s="269"/>
      <c r="AB76" s="269"/>
      <c r="AC76" s="269"/>
      <c r="AD76" s="269"/>
      <c r="AE76" s="269"/>
      <c r="AF76" s="269"/>
      <c r="AG76" s="269"/>
      <c r="AH76" s="269"/>
      <c r="AI76" s="269"/>
      <c r="AJ76" s="269"/>
      <c r="AK76" s="269"/>
      <c r="AL76" s="269"/>
      <c r="AM76" s="269"/>
      <c r="AN76" s="269"/>
      <c r="AO76" s="269"/>
      <c r="AP76" s="269"/>
      <c r="AS76" s="269"/>
      <c r="AT76" s="269"/>
      <c r="AU76" s="269"/>
      <c r="AV76" s="269"/>
      <c r="AW76" s="269"/>
      <c r="AX76" s="269"/>
      <c r="AY76" s="269"/>
      <c r="AZ76" s="269"/>
      <c r="BA76" s="269"/>
      <c r="BB76" s="269"/>
      <c r="BC76" s="269"/>
      <c r="BD76" s="269"/>
      <c r="BE76" s="269"/>
      <c r="BF76" s="269"/>
      <c r="BG76" s="269"/>
      <c r="BH76" s="269"/>
      <c r="BI76" s="269"/>
      <c r="BJ76" s="269"/>
      <c r="BK76" s="269"/>
    </row>
    <row r="77" spans="1:63">
      <c r="A77" s="253"/>
      <c r="B77" s="188"/>
      <c r="C77" s="165" t="s">
        <v>74</v>
      </c>
      <c r="D77" s="194"/>
      <c r="E77" s="165" t="s">
        <v>77</v>
      </c>
      <c r="F77" s="290"/>
      <c r="G77" s="279"/>
      <c r="H77" s="280"/>
      <c r="I77" s="266"/>
      <c r="J77" s="300"/>
      <c r="K77" s="300"/>
      <c r="L77" s="309"/>
      <c r="M77" s="315"/>
      <c r="N77" s="312"/>
      <c r="O77" s="300"/>
      <c r="P77" s="266"/>
      <c r="Q77" s="303"/>
      <c r="R77" s="303"/>
      <c r="S77" s="306"/>
      <c r="T77" s="303"/>
      <c r="U77" s="297"/>
      <c r="X77" s="269"/>
      <c r="Y77" s="269"/>
      <c r="Z77" s="269"/>
      <c r="AA77" s="269"/>
      <c r="AB77" s="269"/>
      <c r="AC77" s="269"/>
      <c r="AD77" s="269"/>
      <c r="AE77" s="269"/>
      <c r="AF77" s="269"/>
      <c r="AG77" s="269"/>
      <c r="AH77" s="269"/>
      <c r="AI77" s="269"/>
      <c r="AJ77" s="269"/>
      <c r="AK77" s="269"/>
      <c r="AL77" s="269"/>
      <c r="AM77" s="269"/>
      <c r="AN77" s="269"/>
      <c r="AO77" s="269"/>
      <c r="AP77" s="269"/>
      <c r="AS77" s="269"/>
      <c r="AT77" s="269"/>
      <c r="AU77" s="269"/>
      <c r="AV77" s="269"/>
      <c r="AW77" s="269"/>
      <c r="AX77" s="269"/>
      <c r="AY77" s="269"/>
      <c r="AZ77" s="269"/>
      <c r="BA77" s="269"/>
      <c r="BB77" s="269"/>
      <c r="BC77" s="269"/>
      <c r="BD77" s="269"/>
      <c r="BE77" s="269"/>
      <c r="BF77" s="269"/>
      <c r="BG77" s="269"/>
      <c r="BH77" s="269"/>
      <c r="BI77" s="269"/>
      <c r="BJ77" s="269"/>
      <c r="BK77" s="269"/>
    </row>
    <row r="78" spans="1:63">
      <c r="A78" s="253"/>
      <c r="B78" s="222"/>
      <c r="C78" s="166"/>
      <c r="D78" s="194"/>
      <c r="E78" s="167" t="s">
        <v>78</v>
      </c>
      <c r="F78" s="290"/>
      <c r="G78" s="279"/>
      <c r="H78" s="280"/>
      <c r="I78" s="266"/>
      <c r="J78" s="300"/>
      <c r="K78" s="300"/>
      <c r="L78" s="309"/>
      <c r="M78" s="315"/>
      <c r="N78" s="312"/>
      <c r="O78" s="300"/>
      <c r="P78" s="266"/>
      <c r="Q78" s="303"/>
      <c r="R78" s="303"/>
      <c r="S78" s="306"/>
      <c r="T78" s="303"/>
      <c r="U78" s="297"/>
      <c r="X78" s="269"/>
      <c r="Y78" s="269"/>
      <c r="Z78" s="269"/>
      <c r="AA78" s="269"/>
      <c r="AB78" s="269"/>
      <c r="AC78" s="269"/>
      <c r="AD78" s="269"/>
      <c r="AE78" s="269"/>
      <c r="AF78" s="269"/>
      <c r="AG78" s="269"/>
      <c r="AH78" s="269"/>
      <c r="AI78" s="269"/>
      <c r="AJ78" s="269"/>
      <c r="AK78" s="269"/>
      <c r="AL78" s="269"/>
      <c r="AM78" s="269"/>
      <c r="AN78" s="269"/>
      <c r="AO78" s="269"/>
      <c r="AP78" s="269"/>
      <c r="AS78" s="269"/>
      <c r="AT78" s="269"/>
      <c r="AU78" s="269"/>
      <c r="AV78" s="269"/>
      <c r="AW78" s="269"/>
      <c r="AX78" s="269"/>
      <c r="AY78" s="269"/>
      <c r="AZ78" s="269"/>
      <c r="BA78" s="269"/>
      <c r="BB78" s="269"/>
      <c r="BC78" s="269"/>
      <c r="BD78" s="269"/>
      <c r="BE78" s="269"/>
      <c r="BF78" s="269"/>
      <c r="BG78" s="269"/>
      <c r="BH78" s="269"/>
      <c r="BI78" s="269"/>
      <c r="BJ78" s="269"/>
      <c r="BK78" s="269"/>
    </row>
    <row r="79" spans="1:63">
      <c r="A79" s="253"/>
      <c r="B79" s="222"/>
      <c r="C79" s="166"/>
      <c r="D79" s="194"/>
      <c r="E79" s="167" t="s">
        <v>79</v>
      </c>
      <c r="F79" s="290"/>
      <c r="G79" s="279"/>
      <c r="H79" s="280"/>
      <c r="I79" s="266"/>
      <c r="J79" s="300"/>
      <c r="K79" s="300"/>
      <c r="L79" s="309"/>
      <c r="M79" s="315"/>
      <c r="N79" s="312"/>
      <c r="O79" s="300"/>
      <c r="P79" s="266"/>
      <c r="Q79" s="303"/>
      <c r="R79" s="303"/>
      <c r="S79" s="306"/>
      <c r="T79" s="303"/>
      <c r="U79" s="297"/>
      <c r="X79" s="270"/>
      <c r="Y79" s="270"/>
      <c r="Z79" s="270"/>
      <c r="AA79" s="270"/>
      <c r="AB79" s="270"/>
      <c r="AC79" s="270"/>
      <c r="AD79" s="270"/>
      <c r="AE79" s="270"/>
      <c r="AF79" s="270"/>
      <c r="AG79" s="270"/>
      <c r="AH79" s="270"/>
      <c r="AI79" s="270"/>
      <c r="AJ79" s="270"/>
      <c r="AK79" s="270"/>
      <c r="AL79" s="270"/>
      <c r="AM79" s="270"/>
      <c r="AN79" s="270"/>
      <c r="AO79" s="270"/>
      <c r="AP79" s="270"/>
      <c r="AS79" s="270"/>
      <c r="AT79" s="270"/>
      <c r="AU79" s="270"/>
      <c r="AV79" s="270"/>
      <c r="AW79" s="270"/>
      <c r="AX79" s="270"/>
      <c r="AY79" s="270"/>
      <c r="AZ79" s="270"/>
      <c r="BA79" s="270"/>
      <c r="BB79" s="270"/>
      <c r="BC79" s="270"/>
      <c r="BD79" s="270"/>
      <c r="BE79" s="270"/>
      <c r="BF79" s="270"/>
      <c r="BG79" s="270"/>
      <c r="BH79" s="270"/>
      <c r="BI79" s="270"/>
      <c r="BJ79" s="270"/>
      <c r="BK79" s="270"/>
    </row>
    <row r="80" spans="1:63" ht="13.5" thickBot="1">
      <c r="A80" s="254"/>
      <c r="B80" s="225"/>
      <c r="C80" s="214"/>
      <c r="D80" s="213"/>
      <c r="E80" s="215" t="s">
        <v>142</v>
      </c>
      <c r="F80" s="291"/>
      <c r="G80" s="281"/>
      <c r="H80" s="282"/>
      <c r="I80" s="267"/>
      <c r="J80" s="301"/>
      <c r="K80" s="301"/>
      <c r="L80" s="310"/>
      <c r="M80" s="316"/>
      <c r="N80" s="313"/>
      <c r="O80" s="301"/>
      <c r="P80" s="267"/>
      <c r="Q80" s="304"/>
      <c r="R80" s="304"/>
      <c r="S80" s="307"/>
      <c r="T80" s="304"/>
      <c r="U80" s="298"/>
      <c r="X80" s="198"/>
      <c r="Y80" s="198"/>
      <c r="Z80" s="198"/>
      <c r="AA80" s="198"/>
      <c r="AB80" s="198"/>
      <c r="AC80" s="198"/>
      <c r="AD80" s="198"/>
      <c r="AE80" s="198"/>
      <c r="AF80" s="198"/>
      <c r="AG80" s="198"/>
      <c r="AH80" s="198"/>
      <c r="AI80" s="198"/>
      <c r="AJ80" s="198"/>
      <c r="AK80" s="198"/>
      <c r="AL80" s="198"/>
      <c r="AM80" s="198"/>
      <c r="AN80" s="198"/>
      <c r="AO80" s="198"/>
      <c r="AP80" s="198"/>
      <c r="AS80" s="198"/>
      <c r="AT80" s="198"/>
      <c r="AU80" s="198"/>
      <c r="AV80" s="198"/>
      <c r="AW80" s="198"/>
      <c r="AX80" s="198"/>
      <c r="AY80" s="198"/>
      <c r="AZ80" s="198"/>
      <c r="BA80" s="198"/>
      <c r="BB80" s="198"/>
      <c r="BC80" s="198"/>
      <c r="BD80" s="198"/>
      <c r="BE80" s="198"/>
      <c r="BF80" s="198"/>
      <c r="BG80" s="198"/>
      <c r="BH80" s="198"/>
      <c r="BI80" s="198"/>
      <c r="BJ80" s="198"/>
      <c r="BK80" s="198"/>
    </row>
    <row r="81" spans="1:63">
      <c r="A81" s="252" t="str">
        <f>A171</f>
        <v>F1-5 Stormwater Filtering Systems</v>
      </c>
      <c r="B81" s="217"/>
      <c r="C81" s="164" t="s">
        <v>29</v>
      </c>
      <c r="D81" s="193"/>
      <c r="E81" s="164" t="s">
        <v>75</v>
      </c>
      <c r="F81" s="289">
        <f>1.7/12*('Site Data'!$F$26*$B81+'Site Data'!$F$27*($B82+$B83)+'Site Data'!$F$28*SUM($D81:$D86))</f>
        <v>0</v>
      </c>
      <c r="G81" s="271" t="s">
        <v>54</v>
      </c>
      <c r="H81" s="272"/>
      <c r="I81" s="265">
        <v>0</v>
      </c>
      <c r="J81" s="299">
        <f>AG153</f>
        <v>0</v>
      </c>
      <c r="K81" s="299">
        <f>F81+J81</f>
        <v>0</v>
      </c>
      <c r="L81" s="308" t="s">
        <v>14</v>
      </c>
      <c r="M81" s="314"/>
      <c r="N81" s="311">
        <v>0</v>
      </c>
      <c r="O81" s="299">
        <f>K81-N81</f>
        <v>0</v>
      </c>
      <c r="P81" s="265">
        <v>0.6</v>
      </c>
      <c r="Q81" s="302">
        <f>BB153</f>
        <v>0</v>
      </c>
      <c r="R81" s="302">
        <f>1.7/12*('Site Data'!$F$26*B81*'Site Data'!$C$16+'Site Data'!$F$27*(SUMPRODUCT(B82:B83,'Site Data'!$C$19:$C$20))+'Site Data'!$F$28*(SUMPRODUCT(D81:D86,'Site Data'!$C$24:$C$29)))*2.72/43560+Q81</f>
        <v>0</v>
      </c>
      <c r="S81" s="305">
        <f>IF(K81&gt;0,IF(M81&lt;K81,(R81*N81/K81)+(M81-N81)/K81*P81*R81,(R81*N81/K81)+(K81-N81)/K81*P81*R81),0)</f>
        <v>0</v>
      </c>
      <c r="T81" s="302">
        <f>R81-S81</f>
        <v>0</v>
      </c>
      <c r="U81" s="296"/>
      <c r="X81" s="268">
        <f t="shared" ref="X81:AP81" si="18">IF($U81=X$26,$O81,0)</f>
        <v>0</v>
      </c>
      <c r="Y81" s="268">
        <f t="shared" si="18"/>
        <v>0</v>
      </c>
      <c r="Z81" s="268">
        <f t="shared" si="18"/>
        <v>0</v>
      </c>
      <c r="AA81" s="268">
        <f t="shared" si="18"/>
        <v>0</v>
      </c>
      <c r="AB81" s="268">
        <f t="shared" si="18"/>
        <v>0</v>
      </c>
      <c r="AC81" s="268">
        <f t="shared" si="18"/>
        <v>0</v>
      </c>
      <c r="AD81" s="268">
        <f t="shared" si="18"/>
        <v>0</v>
      </c>
      <c r="AE81" s="268">
        <f t="shared" si="18"/>
        <v>0</v>
      </c>
      <c r="AF81" s="268">
        <f t="shared" si="18"/>
        <v>0</v>
      </c>
      <c r="AG81" s="268">
        <f t="shared" si="18"/>
        <v>0</v>
      </c>
      <c r="AH81" s="268">
        <f t="shared" si="18"/>
        <v>0</v>
      </c>
      <c r="AI81" s="268">
        <f t="shared" si="18"/>
        <v>0</v>
      </c>
      <c r="AJ81" s="268">
        <f t="shared" si="18"/>
        <v>0</v>
      </c>
      <c r="AK81" s="268">
        <f t="shared" si="18"/>
        <v>0</v>
      </c>
      <c r="AL81" s="268">
        <f t="shared" si="18"/>
        <v>0</v>
      </c>
      <c r="AM81" s="268">
        <f t="shared" si="18"/>
        <v>0</v>
      </c>
      <c r="AN81" s="268">
        <f t="shared" si="18"/>
        <v>0</v>
      </c>
      <c r="AO81" s="268">
        <f t="shared" si="18"/>
        <v>0</v>
      </c>
      <c r="AP81" s="268">
        <f t="shared" si="18"/>
        <v>0</v>
      </c>
      <c r="AS81" s="268">
        <f t="shared" ref="AS81:BK81" si="19">IF($U81=AS$26,$T81,0)</f>
        <v>0</v>
      </c>
      <c r="AT81" s="268">
        <f t="shared" si="19"/>
        <v>0</v>
      </c>
      <c r="AU81" s="268">
        <f t="shared" si="19"/>
        <v>0</v>
      </c>
      <c r="AV81" s="268">
        <f t="shared" si="19"/>
        <v>0</v>
      </c>
      <c r="AW81" s="268">
        <f t="shared" si="19"/>
        <v>0</v>
      </c>
      <c r="AX81" s="268">
        <f t="shared" si="19"/>
        <v>0</v>
      </c>
      <c r="AY81" s="268">
        <f t="shared" si="19"/>
        <v>0</v>
      </c>
      <c r="AZ81" s="268">
        <f t="shared" si="19"/>
        <v>0</v>
      </c>
      <c r="BA81" s="268">
        <f t="shared" si="19"/>
        <v>0</v>
      </c>
      <c r="BB81" s="268">
        <f t="shared" si="19"/>
        <v>0</v>
      </c>
      <c r="BC81" s="268">
        <f t="shared" si="19"/>
        <v>0</v>
      </c>
      <c r="BD81" s="268">
        <f t="shared" si="19"/>
        <v>0</v>
      </c>
      <c r="BE81" s="268">
        <f t="shared" si="19"/>
        <v>0</v>
      </c>
      <c r="BF81" s="268">
        <f t="shared" si="19"/>
        <v>0</v>
      </c>
      <c r="BG81" s="268">
        <f t="shared" si="19"/>
        <v>0</v>
      </c>
      <c r="BH81" s="268">
        <f t="shared" si="19"/>
        <v>0</v>
      </c>
      <c r="BI81" s="268">
        <f t="shared" si="19"/>
        <v>0</v>
      </c>
      <c r="BJ81" s="268">
        <f t="shared" si="19"/>
        <v>0</v>
      </c>
      <c r="BK81" s="268">
        <f t="shared" si="19"/>
        <v>0</v>
      </c>
    </row>
    <row r="82" spans="1:63">
      <c r="A82" s="253"/>
      <c r="B82" s="218"/>
      <c r="C82" s="165" t="s">
        <v>73</v>
      </c>
      <c r="D82" s="194"/>
      <c r="E82" s="165" t="s">
        <v>76</v>
      </c>
      <c r="F82" s="290"/>
      <c r="G82" s="273"/>
      <c r="H82" s="274"/>
      <c r="I82" s="266"/>
      <c r="J82" s="300"/>
      <c r="K82" s="300"/>
      <c r="L82" s="309"/>
      <c r="M82" s="315"/>
      <c r="N82" s="312"/>
      <c r="O82" s="300"/>
      <c r="P82" s="266"/>
      <c r="Q82" s="303"/>
      <c r="R82" s="303"/>
      <c r="S82" s="306"/>
      <c r="T82" s="303"/>
      <c r="U82" s="297"/>
      <c r="X82" s="269"/>
      <c r="Y82" s="269"/>
      <c r="Z82" s="269"/>
      <c r="AA82" s="269"/>
      <c r="AB82" s="269"/>
      <c r="AC82" s="269"/>
      <c r="AD82" s="269"/>
      <c r="AE82" s="269"/>
      <c r="AF82" s="269"/>
      <c r="AG82" s="269"/>
      <c r="AH82" s="269"/>
      <c r="AI82" s="269"/>
      <c r="AJ82" s="269"/>
      <c r="AK82" s="269"/>
      <c r="AL82" s="269"/>
      <c r="AM82" s="269"/>
      <c r="AN82" s="269"/>
      <c r="AO82" s="269"/>
      <c r="AP82" s="269"/>
      <c r="AS82" s="269"/>
      <c r="AT82" s="269"/>
      <c r="AU82" s="269"/>
      <c r="AV82" s="269"/>
      <c r="AW82" s="269"/>
      <c r="AX82" s="269"/>
      <c r="AY82" s="269"/>
      <c r="AZ82" s="269"/>
      <c r="BA82" s="269"/>
      <c r="BB82" s="269"/>
      <c r="BC82" s="269"/>
      <c r="BD82" s="269"/>
      <c r="BE82" s="269"/>
      <c r="BF82" s="269"/>
      <c r="BG82" s="269"/>
      <c r="BH82" s="269"/>
      <c r="BI82" s="269"/>
      <c r="BJ82" s="269"/>
      <c r="BK82" s="269"/>
    </row>
    <row r="83" spans="1:63">
      <c r="A83" s="253"/>
      <c r="B83" s="218"/>
      <c r="C83" s="165" t="s">
        <v>74</v>
      </c>
      <c r="D83" s="194"/>
      <c r="E83" s="165" t="s">
        <v>77</v>
      </c>
      <c r="F83" s="290"/>
      <c r="G83" s="273"/>
      <c r="H83" s="274"/>
      <c r="I83" s="266"/>
      <c r="J83" s="300"/>
      <c r="K83" s="300"/>
      <c r="L83" s="309"/>
      <c r="M83" s="315"/>
      <c r="N83" s="312"/>
      <c r="O83" s="300"/>
      <c r="P83" s="266"/>
      <c r="Q83" s="303"/>
      <c r="R83" s="303"/>
      <c r="S83" s="306"/>
      <c r="T83" s="303"/>
      <c r="U83" s="297"/>
      <c r="X83" s="269"/>
      <c r="Y83" s="269"/>
      <c r="Z83" s="269"/>
      <c r="AA83" s="269"/>
      <c r="AB83" s="269"/>
      <c r="AC83" s="269"/>
      <c r="AD83" s="269"/>
      <c r="AE83" s="269"/>
      <c r="AF83" s="269"/>
      <c r="AG83" s="269"/>
      <c r="AH83" s="269"/>
      <c r="AI83" s="269"/>
      <c r="AJ83" s="269"/>
      <c r="AK83" s="269"/>
      <c r="AL83" s="269"/>
      <c r="AM83" s="269"/>
      <c r="AN83" s="269"/>
      <c r="AO83" s="269"/>
      <c r="AP83" s="269"/>
      <c r="AS83" s="269"/>
      <c r="AT83" s="269"/>
      <c r="AU83" s="269"/>
      <c r="AV83" s="269"/>
      <c r="AW83" s="269"/>
      <c r="AX83" s="269"/>
      <c r="AY83" s="269"/>
      <c r="AZ83" s="269"/>
      <c r="BA83" s="269"/>
      <c r="BB83" s="269"/>
      <c r="BC83" s="269"/>
      <c r="BD83" s="269"/>
      <c r="BE83" s="269"/>
      <c r="BF83" s="269"/>
      <c r="BG83" s="269"/>
      <c r="BH83" s="269"/>
      <c r="BI83" s="269"/>
      <c r="BJ83" s="269"/>
      <c r="BK83" s="269"/>
    </row>
    <row r="84" spans="1:63">
      <c r="A84" s="253"/>
      <c r="B84" s="226"/>
      <c r="C84" s="166"/>
      <c r="D84" s="194"/>
      <c r="E84" s="167" t="s">
        <v>78</v>
      </c>
      <c r="F84" s="290"/>
      <c r="G84" s="273"/>
      <c r="H84" s="274"/>
      <c r="I84" s="266"/>
      <c r="J84" s="300"/>
      <c r="K84" s="300"/>
      <c r="L84" s="309"/>
      <c r="M84" s="315"/>
      <c r="N84" s="312"/>
      <c r="O84" s="300"/>
      <c r="P84" s="266"/>
      <c r="Q84" s="303"/>
      <c r="R84" s="303"/>
      <c r="S84" s="306"/>
      <c r="T84" s="303"/>
      <c r="U84" s="297"/>
      <c r="X84" s="269"/>
      <c r="Y84" s="269"/>
      <c r="Z84" s="269"/>
      <c r="AA84" s="269"/>
      <c r="AB84" s="269"/>
      <c r="AC84" s="269"/>
      <c r="AD84" s="269"/>
      <c r="AE84" s="269"/>
      <c r="AF84" s="269"/>
      <c r="AG84" s="269"/>
      <c r="AH84" s="269"/>
      <c r="AI84" s="269"/>
      <c r="AJ84" s="269"/>
      <c r="AK84" s="269"/>
      <c r="AL84" s="269"/>
      <c r="AM84" s="269"/>
      <c r="AN84" s="269"/>
      <c r="AO84" s="269"/>
      <c r="AP84" s="269"/>
      <c r="AS84" s="269"/>
      <c r="AT84" s="269"/>
      <c r="AU84" s="269"/>
      <c r="AV84" s="269"/>
      <c r="AW84" s="269"/>
      <c r="AX84" s="269"/>
      <c r="AY84" s="269"/>
      <c r="AZ84" s="269"/>
      <c r="BA84" s="269"/>
      <c r="BB84" s="269"/>
      <c r="BC84" s="269"/>
      <c r="BD84" s="269"/>
      <c r="BE84" s="269"/>
      <c r="BF84" s="269"/>
      <c r="BG84" s="269"/>
      <c r="BH84" s="269"/>
      <c r="BI84" s="269"/>
      <c r="BJ84" s="269"/>
      <c r="BK84" s="269"/>
    </row>
    <row r="85" spans="1:63">
      <c r="A85" s="253"/>
      <c r="B85" s="226"/>
      <c r="C85" s="166"/>
      <c r="D85" s="194"/>
      <c r="E85" s="216" t="s">
        <v>79</v>
      </c>
      <c r="F85" s="290"/>
      <c r="G85" s="273"/>
      <c r="H85" s="274"/>
      <c r="I85" s="266"/>
      <c r="J85" s="300"/>
      <c r="K85" s="300"/>
      <c r="L85" s="309"/>
      <c r="M85" s="315"/>
      <c r="N85" s="312"/>
      <c r="O85" s="300"/>
      <c r="P85" s="266"/>
      <c r="Q85" s="303"/>
      <c r="R85" s="303"/>
      <c r="S85" s="306"/>
      <c r="T85" s="303"/>
      <c r="U85" s="297"/>
      <c r="X85" s="270"/>
      <c r="Y85" s="270"/>
      <c r="Z85" s="270"/>
      <c r="AA85" s="270"/>
      <c r="AB85" s="270"/>
      <c r="AC85" s="270"/>
      <c r="AD85" s="270"/>
      <c r="AE85" s="270"/>
      <c r="AF85" s="270"/>
      <c r="AG85" s="270"/>
      <c r="AH85" s="270"/>
      <c r="AI85" s="270"/>
      <c r="AJ85" s="270"/>
      <c r="AK85" s="270"/>
      <c r="AL85" s="270"/>
      <c r="AM85" s="270"/>
      <c r="AN85" s="270"/>
      <c r="AO85" s="270"/>
      <c r="AP85" s="270"/>
      <c r="AS85" s="270"/>
      <c r="AT85" s="270"/>
      <c r="AU85" s="270"/>
      <c r="AV85" s="270"/>
      <c r="AW85" s="270"/>
      <c r="AX85" s="270"/>
      <c r="AY85" s="270"/>
      <c r="AZ85" s="270"/>
      <c r="BA85" s="270"/>
      <c r="BB85" s="270"/>
      <c r="BC85" s="270"/>
      <c r="BD85" s="270"/>
      <c r="BE85" s="270"/>
      <c r="BF85" s="270"/>
      <c r="BG85" s="270"/>
      <c r="BH85" s="270"/>
      <c r="BI85" s="270"/>
      <c r="BJ85" s="270"/>
      <c r="BK85" s="270"/>
    </row>
    <row r="86" spans="1:63" ht="13.5" thickBot="1">
      <c r="A86" s="254"/>
      <c r="B86" s="227"/>
      <c r="C86" s="214"/>
      <c r="D86" s="213"/>
      <c r="E86" s="215" t="s">
        <v>142</v>
      </c>
      <c r="F86" s="291"/>
      <c r="G86" s="275"/>
      <c r="H86" s="276"/>
      <c r="I86" s="267"/>
      <c r="J86" s="301"/>
      <c r="K86" s="301"/>
      <c r="L86" s="310"/>
      <c r="M86" s="316"/>
      <c r="N86" s="313"/>
      <c r="O86" s="301"/>
      <c r="P86" s="267"/>
      <c r="Q86" s="304"/>
      <c r="R86" s="304"/>
      <c r="S86" s="307"/>
      <c r="T86" s="304"/>
      <c r="U86" s="298"/>
      <c r="X86" s="198"/>
      <c r="Y86" s="198"/>
      <c r="Z86" s="198"/>
      <c r="AA86" s="198"/>
      <c r="AB86" s="198"/>
      <c r="AC86" s="198"/>
      <c r="AD86" s="198"/>
      <c r="AE86" s="198"/>
      <c r="AF86" s="198"/>
      <c r="AG86" s="198"/>
      <c r="AH86" s="198"/>
      <c r="AI86" s="198"/>
      <c r="AJ86" s="198"/>
      <c r="AK86" s="198"/>
      <c r="AL86" s="198"/>
      <c r="AM86" s="198"/>
      <c r="AN86" s="198"/>
      <c r="AO86" s="198"/>
      <c r="AP86" s="198"/>
      <c r="AS86" s="198"/>
      <c r="AT86" s="198"/>
      <c r="AU86" s="198"/>
      <c r="AV86" s="198"/>
      <c r="AW86" s="198"/>
      <c r="AX86" s="198"/>
      <c r="AY86" s="198"/>
      <c r="AZ86" s="198"/>
      <c r="BA86" s="198"/>
      <c r="BB86" s="198"/>
      <c r="BC86" s="198"/>
      <c r="BD86" s="198"/>
      <c r="BE86" s="198"/>
      <c r="BF86" s="198"/>
      <c r="BG86" s="198"/>
      <c r="BH86" s="198"/>
      <c r="BI86" s="198"/>
      <c r="BJ86" s="198"/>
      <c r="BK86" s="198"/>
    </row>
    <row r="87" spans="1:63">
      <c r="A87" s="252" t="str">
        <f>A172</f>
        <v>I1-2 Stormwater Infiltration</v>
      </c>
      <c r="B87" s="187"/>
      <c r="C87" s="164" t="s">
        <v>29</v>
      </c>
      <c r="D87" s="193"/>
      <c r="E87" s="164" t="s">
        <v>75</v>
      </c>
      <c r="F87" s="289">
        <f>1.7/12*('Site Data'!$F$26*$B87+'Site Data'!$F$27*($B88+$B89)+'Site Data'!$F$28*SUM($D87:$D92))</f>
        <v>0</v>
      </c>
      <c r="G87" s="271" t="s">
        <v>47</v>
      </c>
      <c r="H87" s="272"/>
      <c r="I87" s="265">
        <v>1</v>
      </c>
      <c r="J87" s="299">
        <f>AH153</f>
        <v>0</v>
      </c>
      <c r="K87" s="299">
        <f>F87+J87</f>
        <v>0</v>
      </c>
      <c r="L87" s="308" t="s">
        <v>14</v>
      </c>
      <c r="M87" s="314"/>
      <c r="N87" s="311">
        <f>IF(M87*I87&lt;=K87,M87*I87,K87)</f>
        <v>0</v>
      </c>
      <c r="O87" s="299">
        <f>K87-N87</f>
        <v>0</v>
      </c>
      <c r="P87" s="265"/>
      <c r="Q87" s="302">
        <f>BC153</f>
        <v>0</v>
      </c>
      <c r="R87" s="302">
        <f>1.7/12*('Site Data'!$F$26*B87*'Site Data'!$C$16+'Site Data'!$F$27*(SUMPRODUCT(B88:B89,'Site Data'!$C$19:$C$20))+'Site Data'!$F$28*(SUMPRODUCT(D87:D92,'Site Data'!$C$24:$C$29)))*2.72/43560+Q87</f>
        <v>0</v>
      </c>
      <c r="S87" s="305">
        <f>IF(K87&gt;0,IF(M87&lt;K87,(R87*N87/K87)+(M87-N87)/K87*P87*R87,(R87*N87/K87)+(K87-N87)/K87*P87*R87),0)</f>
        <v>0</v>
      </c>
      <c r="T87" s="302">
        <f>R87-S87</f>
        <v>0</v>
      </c>
      <c r="U87" s="296"/>
      <c r="X87" s="268">
        <f t="shared" ref="X87:AP87" si="20">IF($U87=X$26,$O87,0)</f>
        <v>0</v>
      </c>
      <c r="Y87" s="268">
        <f t="shared" si="20"/>
        <v>0</v>
      </c>
      <c r="Z87" s="268">
        <f t="shared" si="20"/>
        <v>0</v>
      </c>
      <c r="AA87" s="268">
        <f t="shared" si="20"/>
        <v>0</v>
      </c>
      <c r="AB87" s="268">
        <f t="shared" si="20"/>
        <v>0</v>
      </c>
      <c r="AC87" s="268">
        <f t="shared" si="20"/>
        <v>0</v>
      </c>
      <c r="AD87" s="268">
        <f t="shared" si="20"/>
        <v>0</v>
      </c>
      <c r="AE87" s="268">
        <f t="shared" si="20"/>
        <v>0</v>
      </c>
      <c r="AF87" s="268">
        <f t="shared" si="20"/>
        <v>0</v>
      </c>
      <c r="AG87" s="268">
        <f t="shared" si="20"/>
        <v>0</v>
      </c>
      <c r="AH87" s="268">
        <f t="shared" si="20"/>
        <v>0</v>
      </c>
      <c r="AI87" s="268">
        <f t="shared" si="20"/>
        <v>0</v>
      </c>
      <c r="AJ87" s="268">
        <f t="shared" si="20"/>
        <v>0</v>
      </c>
      <c r="AK87" s="268">
        <f t="shared" si="20"/>
        <v>0</v>
      </c>
      <c r="AL87" s="268">
        <f t="shared" si="20"/>
        <v>0</v>
      </c>
      <c r="AM87" s="268">
        <f t="shared" si="20"/>
        <v>0</v>
      </c>
      <c r="AN87" s="268">
        <f t="shared" si="20"/>
        <v>0</v>
      </c>
      <c r="AO87" s="268">
        <f t="shared" si="20"/>
        <v>0</v>
      </c>
      <c r="AP87" s="268">
        <f t="shared" si="20"/>
        <v>0</v>
      </c>
      <c r="AS87" s="268">
        <f t="shared" ref="AS87:BK87" si="21">IF($U87=AS$26,$T87,0)</f>
        <v>0</v>
      </c>
      <c r="AT87" s="268">
        <f t="shared" si="21"/>
        <v>0</v>
      </c>
      <c r="AU87" s="268">
        <f t="shared" si="21"/>
        <v>0</v>
      </c>
      <c r="AV87" s="268">
        <f t="shared" si="21"/>
        <v>0</v>
      </c>
      <c r="AW87" s="268">
        <f t="shared" si="21"/>
        <v>0</v>
      </c>
      <c r="AX87" s="268">
        <f t="shared" si="21"/>
        <v>0</v>
      </c>
      <c r="AY87" s="268">
        <f t="shared" si="21"/>
        <v>0</v>
      </c>
      <c r="AZ87" s="268">
        <f t="shared" si="21"/>
        <v>0</v>
      </c>
      <c r="BA87" s="268">
        <f t="shared" si="21"/>
        <v>0</v>
      </c>
      <c r="BB87" s="268">
        <f t="shared" si="21"/>
        <v>0</v>
      </c>
      <c r="BC87" s="268">
        <f t="shared" si="21"/>
        <v>0</v>
      </c>
      <c r="BD87" s="268">
        <f t="shared" si="21"/>
        <v>0</v>
      </c>
      <c r="BE87" s="268">
        <f t="shared" si="21"/>
        <v>0</v>
      </c>
      <c r="BF87" s="268">
        <f t="shared" si="21"/>
        <v>0</v>
      </c>
      <c r="BG87" s="268">
        <f t="shared" si="21"/>
        <v>0</v>
      </c>
      <c r="BH87" s="268">
        <f t="shared" si="21"/>
        <v>0</v>
      </c>
      <c r="BI87" s="268">
        <f t="shared" si="21"/>
        <v>0</v>
      </c>
      <c r="BJ87" s="268">
        <f t="shared" si="21"/>
        <v>0</v>
      </c>
      <c r="BK87" s="268">
        <f t="shared" si="21"/>
        <v>0</v>
      </c>
    </row>
    <row r="88" spans="1:63">
      <c r="A88" s="253"/>
      <c r="B88" s="188"/>
      <c r="C88" s="165" t="s">
        <v>73</v>
      </c>
      <c r="D88" s="194"/>
      <c r="E88" s="165" t="s">
        <v>76</v>
      </c>
      <c r="F88" s="290"/>
      <c r="G88" s="273"/>
      <c r="H88" s="274"/>
      <c r="I88" s="266"/>
      <c r="J88" s="300"/>
      <c r="K88" s="300"/>
      <c r="L88" s="309"/>
      <c r="M88" s="315"/>
      <c r="N88" s="312"/>
      <c r="O88" s="300"/>
      <c r="P88" s="266"/>
      <c r="Q88" s="303"/>
      <c r="R88" s="303"/>
      <c r="S88" s="306"/>
      <c r="T88" s="303"/>
      <c r="U88" s="297"/>
      <c r="X88" s="269"/>
      <c r="Y88" s="269"/>
      <c r="Z88" s="269"/>
      <c r="AA88" s="269"/>
      <c r="AB88" s="269"/>
      <c r="AC88" s="269"/>
      <c r="AD88" s="269"/>
      <c r="AE88" s="269"/>
      <c r="AF88" s="269"/>
      <c r="AG88" s="269"/>
      <c r="AH88" s="269"/>
      <c r="AI88" s="269"/>
      <c r="AJ88" s="269"/>
      <c r="AK88" s="269"/>
      <c r="AL88" s="269"/>
      <c r="AM88" s="269"/>
      <c r="AN88" s="269"/>
      <c r="AO88" s="269"/>
      <c r="AP88" s="269"/>
      <c r="AS88" s="269"/>
      <c r="AT88" s="269"/>
      <c r="AU88" s="269"/>
      <c r="AV88" s="269"/>
      <c r="AW88" s="269"/>
      <c r="AX88" s="269"/>
      <c r="AY88" s="269"/>
      <c r="AZ88" s="269"/>
      <c r="BA88" s="269"/>
      <c r="BB88" s="269"/>
      <c r="BC88" s="269"/>
      <c r="BD88" s="269"/>
      <c r="BE88" s="269"/>
      <c r="BF88" s="269"/>
      <c r="BG88" s="269"/>
      <c r="BH88" s="269"/>
      <c r="BI88" s="269"/>
      <c r="BJ88" s="269"/>
      <c r="BK88" s="269"/>
    </row>
    <row r="89" spans="1:63">
      <c r="A89" s="253"/>
      <c r="B89" s="188"/>
      <c r="C89" s="165" t="s">
        <v>74</v>
      </c>
      <c r="D89" s="194"/>
      <c r="E89" s="165" t="s">
        <v>77</v>
      </c>
      <c r="F89" s="290"/>
      <c r="G89" s="273"/>
      <c r="H89" s="274"/>
      <c r="I89" s="266"/>
      <c r="J89" s="300"/>
      <c r="K89" s="300"/>
      <c r="L89" s="309"/>
      <c r="M89" s="315"/>
      <c r="N89" s="312"/>
      <c r="O89" s="300"/>
      <c r="P89" s="266"/>
      <c r="Q89" s="303"/>
      <c r="R89" s="303"/>
      <c r="S89" s="306"/>
      <c r="T89" s="303"/>
      <c r="U89" s="297"/>
      <c r="X89" s="269"/>
      <c r="Y89" s="269"/>
      <c r="Z89" s="269"/>
      <c r="AA89" s="269"/>
      <c r="AB89" s="269"/>
      <c r="AC89" s="269"/>
      <c r="AD89" s="269"/>
      <c r="AE89" s="269"/>
      <c r="AF89" s="269"/>
      <c r="AG89" s="269"/>
      <c r="AH89" s="269"/>
      <c r="AI89" s="269"/>
      <c r="AJ89" s="269"/>
      <c r="AK89" s="269"/>
      <c r="AL89" s="269"/>
      <c r="AM89" s="269"/>
      <c r="AN89" s="269"/>
      <c r="AO89" s="269"/>
      <c r="AP89" s="269"/>
      <c r="AS89" s="269"/>
      <c r="AT89" s="269"/>
      <c r="AU89" s="269"/>
      <c r="AV89" s="269"/>
      <c r="AW89" s="269"/>
      <c r="AX89" s="269"/>
      <c r="AY89" s="269"/>
      <c r="AZ89" s="269"/>
      <c r="BA89" s="269"/>
      <c r="BB89" s="269"/>
      <c r="BC89" s="269"/>
      <c r="BD89" s="269"/>
      <c r="BE89" s="269"/>
      <c r="BF89" s="269"/>
      <c r="BG89" s="269"/>
      <c r="BH89" s="269"/>
      <c r="BI89" s="269"/>
      <c r="BJ89" s="269"/>
      <c r="BK89" s="269"/>
    </row>
    <row r="90" spans="1:63">
      <c r="A90" s="253"/>
      <c r="B90" s="222"/>
      <c r="C90" s="166"/>
      <c r="D90" s="194"/>
      <c r="E90" s="167" t="s">
        <v>78</v>
      </c>
      <c r="F90" s="290"/>
      <c r="G90" s="273"/>
      <c r="H90" s="274"/>
      <c r="I90" s="266"/>
      <c r="J90" s="300"/>
      <c r="K90" s="300"/>
      <c r="L90" s="309"/>
      <c r="M90" s="315"/>
      <c r="N90" s="312"/>
      <c r="O90" s="300"/>
      <c r="P90" s="266"/>
      <c r="Q90" s="303"/>
      <c r="R90" s="303"/>
      <c r="S90" s="306"/>
      <c r="T90" s="303"/>
      <c r="U90" s="297"/>
      <c r="X90" s="269"/>
      <c r="Y90" s="269"/>
      <c r="Z90" s="269"/>
      <c r="AA90" s="269"/>
      <c r="AB90" s="269"/>
      <c r="AC90" s="269"/>
      <c r="AD90" s="269"/>
      <c r="AE90" s="269"/>
      <c r="AF90" s="269"/>
      <c r="AG90" s="269"/>
      <c r="AH90" s="269"/>
      <c r="AI90" s="269"/>
      <c r="AJ90" s="269"/>
      <c r="AK90" s="269"/>
      <c r="AL90" s="269"/>
      <c r="AM90" s="269"/>
      <c r="AN90" s="269"/>
      <c r="AO90" s="269"/>
      <c r="AP90" s="269"/>
      <c r="AS90" s="269"/>
      <c r="AT90" s="269"/>
      <c r="AU90" s="269"/>
      <c r="AV90" s="269"/>
      <c r="AW90" s="269"/>
      <c r="AX90" s="269"/>
      <c r="AY90" s="269"/>
      <c r="AZ90" s="269"/>
      <c r="BA90" s="269"/>
      <c r="BB90" s="269"/>
      <c r="BC90" s="269"/>
      <c r="BD90" s="269"/>
      <c r="BE90" s="269"/>
      <c r="BF90" s="269"/>
      <c r="BG90" s="269"/>
      <c r="BH90" s="269"/>
      <c r="BI90" s="269"/>
      <c r="BJ90" s="269"/>
      <c r="BK90" s="269"/>
    </row>
    <row r="91" spans="1:63">
      <c r="A91" s="253"/>
      <c r="B91" s="222"/>
      <c r="C91" s="166"/>
      <c r="D91" s="194"/>
      <c r="E91" s="167" t="s">
        <v>79</v>
      </c>
      <c r="F91" s="290"/>
      <c r="G91" s="273"/>
      <c r="H91" s="274"/>
      <c r="I91" s="266"/>
      <c r="J91" s="300"/>
      <c r="K91" s="300"/>
      <c r="L91" s="309"/>
      <c r="M91" s="315"/>
      <c r="N91" s="312"/>
      <c r="O91" s="300"/>
      <c r="P91" s="266"/>
      <c r="Q91" s="303"/>
      <c r="R91" s="303"/>
      <c r="S91" s="306"/>
      <c r="T91" s="303"/>
      <c r="U91" s="297"/>
      <c r="X91" s="270"/>
      <c r="Y91" s="270"/>
      <c r="Z91" s="270"/>
      <c r="AA91" s="270"/>
      <c r="AB91" s="270"/>
      <c r="AC91" s="270"/>
      <c r="AD91" s="270"/>
      <c r="AE91" s="270"/>
      <c r="AF91" s="270"/>
      <c r="AG91" s="270"/>
      <c r="AH91" s="270"/>
      <c r="AI91" s="270"/>
      <c r="AJ91" s="270"/>
      <c r="AK91" s="270"/>
      <c r="AL91" s="270"/>
      <c r="AM91" s="270"/>
      <c r="AN91" s="270"/>
      <c r="AO91" s="270"/>
      <c r="AP91" s="270"/>
      <c r="AS91" s="270"/>
      <c r="AT91" s="270"/>
      <c r="AU91" s="270"/>
      <c r="AV91" s="270"/>
      <c r="AW91" s="270"/>
      <c r="AX91" s="270"/>
      <c r="AY91" s="270"/>
      <c r="AZ91" s="270"/>
      <c r="BA91" s="270"/>
      <c r="BB91" s="270"/>
      <c r="BC91" s="270"/>
      <c r="BD91" s="270"/>
      <c r="BE91" s="270"/>
      <c r="BF91" s="270"/>
      <c r="BG91" s="270"/>
      <c r="BH91" s="270"/>
      <c r="BI91" s="270"/>
      <c r="BJ91" s="270"/>
      <c r="BK91" s="270"/>
    </row>
    <row r="92" spans="1:63" ht="13.5" thickBot="1">
      <c r="A92" s="254"/>
      <c r="B92" s="225"/>
      <c r="C92" s="214"/>
      <c r="D92" s="213"/>
      <c r="E92" s="215" t="s">
        <v>142</v>
      </c>
      <c r="F92" s="291"/>
      <c r="G92" s="275"/>
      <c r="H92" s="276"/>
      <c r="I92" s="267"/>
      <c r="J92" s="301"/>
      <c r="K92" s="301"/>
      <c r="L92" s="310"/>
      <c r="M92" s="316"/>
      <c r="N92" s="313"/>
      <c r="O92" s="301"/>
      <c r="P92" s="267"/>
      <c r="Q92" s="304"/>
      <c r="R92" s="304"/>
      <c r="S92" s="307"/>
      <c r="T92" s="304"/>
      <c r="U92" s="298"/>
      <c r="X92" s="198"/>
      <c r="Y92" s="198"/>
      <c r="Z92" s="198"/>
      <c r="AA92" s="198"/>
      <c r="AB92" s="198"/>
      <c r="AC92" s="198"/>
      <c r="AD92" s="198"/>
      <c r="AE92" s="198"/>
      <c r="AF92" s="198"/>
      <c r="AG92" s="198"/>
      <c r="AH92" s="198"/>
      <c r="AI92" s="198"/>
      <c r="AJ92" s="198"/>
      <c r="AK92" s="198"/>
      <c r="AL92" s="198"/>
      <c r="AM92" s="198"/>
      <c r="AN92" s="198"/>
      <c r="AO92" s="198"/>
      <c r="AP92" s="198"/>
      <c r="AS92" s="198"/>
      <c r="AT92" s="198"/>
      <c r="AU92" s="198"/>
      <c r="AV92" s="198"/>
      <c r="AW92" s="198"/>
      <c r="AX92" s="198"/>
      <c r="AY92" s="198"/>
      <c r="AZ92" s="198"/>
      <c r="BA92" s="198"/>
      <c r="BB92" s="198"/>
      <c r="BC92" s="198"/>
      <c r="BD92" s="198"/>
      <c r="BE92" s="198"/>
      <c r="BF92" s="198"/>
      <c r="BG92" s="198"/>
      <c r="BH92" s="198"/>
      <c r="BI92" s="198"/>
      <c r="BJ92" s="198"/>
      <c r="BK92" s="198"/>
    </row>
    <row r="93" spans="1:63" ht="12.75" customHeight="1">
      <c r="A93" s="252" t="str">
        <f>A173</f>
        <v>S1-3 Storage</v>
      </c>
      <c r="B93" s="187"/>
      <c r="C93" s="164" t="s">
        <v>29</v>
      </c>
      <c r="D93" s="193"/>
      <c r="E93" s="164" t="s">
        <v>75</v>
      </c>
      <c r="F93" s="289">
        <f>1.7/12*('Site Data'!$F$26*$B93+'Site Data'!$F$27*($B94+$B95)+'Site Data'!$F$28*SUM($D93:$D98))</f>
        <v>0</v>
      </c>
      <c r="G93" s="271" t="s">
        <v>54</v>
      </c>
      <c r="H93" s="272"/>
      <c r="I93" s="265">
        <v>0</v>
      </c>
      <c r="J93" s="299">
        <f>AI153</f>
        <v>0</v>
      </c>
      <c r="K93" s="299">
        <f>F93+J93</f>
        <v>0</v>
      </c>
      <c r="L93" s="308" t="s">
        <v>14</v>
      </c>
      <c r="M93" s="314"/>
      <c r="N93" s="311">
        <f>K93*I93</f>
        <v>0</v>
      </c>
      <c r="O93" s="299">
        <f>K93-N93</f>
        <v>0</v>
      </c>
      <c r="P93" s="265">
        <v>0</v>
      </c>
      <c r="Q93" s="302">
        <f>BD153</f>
        <v>0</v>
      </c>
      <c r="R93" s="302">
        <f>1.7/12*('Site Data'!$F$26*B93*'Site Data'!$C$16+'Site Data'!$F$27*(SUMPRODUCT(B94:B95,'Site Data'!$C$19:$C$20))+'Site Data'!$F$28*(SUMPRODUCT(D93:D98,'Site Data'!$C$24:$C$29)))*2.72/43560+Q93</f>
        <v>0</v>
      </c>
      <c r="S93" s="305">
        <f>IF(K93&gt;0,IF(M93&lt;K93,(R93*N93/K93)+(M93-N93)/K93*P93*R93,(R93*N93/K93)+(K93-N93)/K93*P93*R93),0)</f>
        <v>0</v>
      </c>
      <c r="T93" s="302">
        <f>R93-S93</f>
        <v>0</v>
      </c>
      <c r="U93" s="296"/>
      <c r="X93" s="268">
        <f t="shared" ref="X93:AP93" si="22">IF($U93=X$26,$O93,0)</f>
        <v>0</v>
      </c>
      <c r="Y93" s="268">
        <f t="shared" si="22"/>
        <v>0</v>
      </c>
      <c r="Z93" s="268">
        <f t="shared" si="22"/>
        <v>0</v>
      </c>
      <c r="AA93" s="268">
        <f t="shared" si="22"/>
        <v>0</v>
      </c>
      <c r="AB93" s="268">
        <f t="shared" si="22"/>
        <v>0</v>
      </c>
      <c r="AC93" s="268">
        <f t="shared" si="22"/>
        <v>0</v>
      </c>
      <c r="AD93" s="268">
        <f t="shared" si="22"/>
        <v>0</v>
      </c>
      <c r="AE93" s="268">
        <f t="shared" si="22"/>
        <v>0</v>
      </c>
      <c r="AF93" s="268">
        <f t="shared" si="22"/>
        <v>0</v>
      </c>
      <c r="AG93" s="268">
        <f t="shared" si="22"/>
        <v>0</v>
      </c>
      <c r="AH93" s="268">
        <f t="shared" si="22"/>
        <v>0</v>
      </c>
      <c r="AI93" s="268">
        <f t="shared" si="22"/>
        <v>0</v>
      </c>
      <c r="AJ93" s="268">
        <f t="shared" si="22"/>
        <v>0</v>
      </c>
      <c r="AK93" s="268">
        <f t="shared" si="22"/>
        <v>0</v>
      </c>
      <c r="AL93" s="268">
        <f t="shared" si="22"/>
        <v>0</v>
      </c>
      <c r="AM93" s="268">
        <f t="shared" si="22"/>
        <v>0</v>
      </c>
      <c r="AN93" s="268">
        <f t="shared" si="22"/>
        <v>0</v>
      </c>
      <c r="AO93" s="268">
        <f t="shared" si="22"/>
        <v>0</v>
      </c>
      <c r="AP93" s="268">
        <f t="shared" si="22"/>
        <v>0</v>
      </c>
      <c r="AS93" s="268">
        <f t="shared" ref="AS93:BK93" si="23">IF($U93=AS$26,$T93,0)</f>
        <v>0</v>
      </c>
      <c r="AT93" s="268">
        <f t="shared" si="23"/>
        <v>0</v>
      </c>
      <c r="AU93" s="268">
        <f t="shared" si="23"/>
        <v>0</v>
      </c>
      <c r="AV93" s="268">
        <f t="shared" si="23"/>
        <v>0</v>
      </c>
      <c r="AW93" s="268">
        <f t="shared" si="23"/>
        <v>0</v>
      </c>
      <c r="AX93" s="268">
        <f t="shared" si="23"/>
        <v>0</v>
      </c>
      <c r="AY93" s="268">
        <f t="shared" si="23"/>
        <v>0</v>
      </c>
      <c r="AZ93" s="268">
        <f t="shared" si="23"/>
        <v>0</v>
      </c>
      <c r="BA93" s="268">
        <f t="shared" si="23"/>
        <v>0</v>
      </c>
      <c r="BB93" s="268">
        <f t="shared" si="23"/>
        <v>0</v>
      </c>
      <c r="BC93" s="268">
        <f t="shared" si="23"/>
        <v>0</v>
      </c>
      <c r="BD93" s="268">
        <f t="shared" si="23"/>
        <v>0</v>
      </c>
      <c r="BE93" s="268">
        <f t="shared" si="23"/>
        <v>0</v>
      </c>
      <c r="BF93" s="268">
        <f t="shared" si="23"/>
        <v>0</v>
      </c>
      <c r="BG93" s="268">
        <f t="shared" si="23"/>
        <v>0</v>
      </c>
      <c r="BH93" s="268">
        <f t="shared" si="23"/>
        <v>0</v>
      </c>
      <c r="BI93" s="268">
        <f t="shared" si="23"/>
        <v>0</v>
      </c>
      <c r="BJ93" s="268">
        <f t="shared" si="23"/>
        <v>0</v>
      </c>
      <c r="BK93" s="268">
        <f t="shared" si="23"/>
        <v>0</v>
      </c>
    </row>
    <row r="94" spans="1:63">
      <c r="A94" s="253"/>
      <c r="B94" s="188"/>
      <c r="C94" s="165" t="s">
        <v>73</v>
      </c>
      <c r="D94" s="194"/>
      <c r="E94" s="165" t="s">
        <v>76</v>
      </c>
      <c r="F94" s="290"/>
      <c r="G94" s="273"/>
      <c r="H94" s="274"/>
      <c r="I94" s="266"/>
      <c r="J94" s="300"/>
      <c r="K94" s="300"/>
      <c r="L94" s="309"/>
      <c r="M94" s="315"/>
      <c r="N94" s="312"/>
      <c r="O94" s="300"/>
      <c r="P94" s="266"/>
      <c r="Q94" s="303"/>
      <c r="R94" s="303"/>
      <c r="S94" s="306"/>
      <c r="T94" s="303"/>
      <c r="U94" s="297"/>
      <c r="X94" s="269"/>
      <c r="Y94" s="269"/>
      <c r="Z94" s="269"/>
      <c r="AA94" s="269"/>
      <c r="AB94" s="269"/>
      <c r="AC94" s="269"/>
      <c r="AD94" s="269"/>
      <c r="AE94" s="269"/>
      <c r="AF94" s="269"/>
      <c r="AG94" s="269"/>
      <c r="AH94" s="269"/>
      <c r="AI94" s="269"/>
      <c r="AJ94" s="269"/>
      <c r="AK94" s="269"/>
      <c r="AL94" s="269"/>
      <c r="AM94" s="269"/>
      <c r="AN94" s="269"/>
      <c r="AO94" s="269"/>
      <c r="AP94" s="269"/>
      <c r="AS94" s="269"/>
      <c r="AT94" s="269"/>
      <c r="AU94" s="269"/>
      <c r="AV94" s="269"/>
      <c r="AW94" s="269"/>
      <c r="AX94" s="269"/>
      <c r="AY94" s="269"/>
      <c r="AZ94" s="269"/>
      <c r="BA94" s="269"/>
      <c r="BB94" s="269"/>
      <c r="BC94" s="269"/>
      <c r="BD94" s="269"/>
      <c r="BE94" s="269"/>
      <c r="BF94" s="269"/>
      <c r="BG94" s="269"/>
      <c r="BH94" s="269"/>
      <c r="BI94" s="269"/>
      <c r="BJ94" s="269"/>
      <c r="BK94" s="269"/>
    </row>
    <row r="95" spans="1:63">
      <c r="A95" s="253"/>
      <c r="B95" s="188"/>
      <c r="C95" s="165" t="s">
        <v>74</v>
      </c>
      <c r="D95" s="194"/>
      <c r="E95" s="165" t="s">
        <v>77</v>
      </c>
      <c r="F95" s="290"/>
      <c r="G95" s="273"/>
      <c r="H95" s="274"/>
      <c r="I95" s="266"/>
      <c r="J95" s="300"/>
      <c r="K95" s="300"/>
      <c r="L95" s="309"/>
      <c r="M95" s="315"/>
      <c r="N95" s="312"/>
      <c r="O95" s="300"/>
      <c r="P95" s="266"/>
      <c r="Q95" s="303"/>
      <c r="R95" s="303"/>
      <c r="S95" s="306"/>
      <c r="T95" s="303"/>
      <c r="U95" s="297"/>
      <c r="X95" s="269"/>
      <c r="Y95" s="269"/>
      <c r="Z95" s="269"/>
      <c r="AA95" s="269"/>
      <c r="AB95" s="269"/>
      <c r="AC95" s="269"/>
      <c r="AD95" s="269"/>
      <c r="AE95" s="269"/>
      <c r="AF95" s="269"/>
      <c r="AG95" s="269"/>
      <c r="AH95" s="269"/>
      <c r="AI95" s="269"/>
      <c r="AJ95" s="269"/>
      <c r="AK95" s="269"/>
      <c r="AL95" s="269"/>
      <c r="AM95" s="269"/>
      <c r="AN95" s="269"/>
      <c r="AO95" s="269"/>
      <c r="AP95" s="269"/>
      <c r="AS95" s="269"/>
      <c r="AT95" s="269"/>
      <c r="AU95" s="269"/>
      <c r="AV95" s="269"/>
      <c r="AW95" s="269"/>
      <c r="AX95" s="269"/>
      <c r="AY95" s="269"/>
      <c r="AZ95" s="269"/>
      <c r="BA95" s="269"/>
      <c r="BB95" s="269"/>
      <c r="BC95" s="269"/>
      <c r="BD95" s="269"/>
      <c r="BE95" s="269"/>
      <c r="BF95" s="269"/>
      <c r="BG95" s="269"/>
      <c r="BH95" s="269"/>
      <c r="BI95" s="269"/>
      <c r="BJ95" s="269"/>
      <c r="BK95" s="269"/>
    </row>
    <row r="96" spans="1:63">
      <c r="A96" s="253"/>
      <c r="B96" s="222"/>
      <c r="C96" s="166"/>
      <c r="D96" s="194"/>
      <c r="E96" s="167" t="s">
        <v>78</v>
      </c>
      <c r="F96" s="290"/>
      <c r="G96" s="273"/>
      <c r="H96" s="274"/>
      <c r="I96" s="266"/>
      <c r="J96" s="300"/>
      <c r="K96" s="300"/>
      <c r="L96" s="309"/>
      <c r="M96" s="315"/>
      <c r="N96" s="312"/>
      <c r="O96" s="300"/>
      <c r="P96" s="266"/>
      <c r="Q96" s="303"/>
      <c r="R96" s="303"/>
      <c r="S96" s="306"/>
      <c r="T96" s="303"/>
      <c r="U96" s="297"/>
      <c r="X96" s="269"/>
      <c r="Y96" s="269"/>
      <c r="Z96" s="269"/>
      <c r="AA96" s="269"/>
      <c r="AB96" s="269"/>
      <c r="AC96" s="269"/>
      <c r="AD96" s="269"/>
      <c r="AE96" s="269"/>
      <c r="AF96" s="269"/>
      <c r="AG96" s="269"/>
      <c r="AH96" s="269"/>
      <c r="AI96" s="269"/>
      <c r="AJ96" s="269"/>
      <c r="AK96" s="269"/>
      <c r="AL96" s="269"/>
      <c r="AM96" s="269"/>
      <c r="AN96" s="269"/>
      <c r="AO96" s="269"/>
      <c r="AP96" s="269"/>
      <c r="AS96" s="269"/>
      <c r="AT96" s="269"/>
      <c r="AU96" s="269"/>
      <c r="AV96" s="269"/>
      <c r="AW96" s="269"/>
      <c r="AX96" s="269"/>
      <c r="AY96" s="269"/>
      <c r="AZ96" s="269"/>
      <c r="BA96" s="269"/>
      <c r="BB96" s="269"/>
      <c r="BC96" s="269"/>
      <c r="BD96" s="269"/>
      <c r="BE96" s="269"/>
      <c r="BF96" s="269"/>
      <c r="BG96" s="269"/>
      <c r="BH96" s="269"/>
      <c r="BI96" s="269"/>
      <c r="BJ96" s="269"/>
      <c r="BK96" s="269"/>
    </row>
    <row r="97" spans="1:63">
      <c r="A97" s="253"/>
      <c r="B97" s="222"/>
      <c r="C97" s="166"/>
      <c r="D97" s="194"/>
      <c r="E97" s="167" t="s">
        <v>79</v>
      </c>
      <c r="F97" s="290"/>
      <c r="G97" s="273"/>
      <c r="H97" s="274"/>
      <c r="I97" s="266"/>
      <c r="J97" s="300"/>
      <c r="K97" s="300"/>
      <c r="L97" s="309"/>
      <c r="M97" s="315"/>
      <c r="N97" s="312"/>
      <c r="O97" s="300"/>
      <c r="P97" s="266"/>
      <c r="Q97" s="303"/>
      <c r="R97" s="303"/>
      <c r="S97" s="306"/>
      <c r="T97" s="303"/>
      <c r="U97" s="297"/>
      <c r="X97" s="270"/>
      <c r="Y97" s="270"/>
      <c r="Z97" s="270"/>
      <c r="AA97" s="270"/>
      <c r="AB97" s="270"/>
      <c r="AC97" s="270"/>
      <c r="AD97" s="270"/>
      <c r="AE97" s="270"/>
      <c r="AF97" s="270"/>
      <c r="AG97" s="270"/>
      <c r="AH97" s="270"/>
      <c r="AI97" s="270"/>
      <c r="AJ97" s="270"/>
      <c r="AK97" s="270"/>
      <c r="AL97" s="270"/>
      <c r="AM97" s="270"/>
      <c r="AN97" s="270"/>
      <c r="AO97" s="270"/>
      <c r="AP97" s="270"/>
      <c r="AS97" s="270"/>
      <c r="AT97" s="270"/>
      <c r="AU97" s="270"/>
      <c r="AV97" s="270"/>
      <c r="AW97" s="270"/>
      <c r="AX97" s="270"/>
      <c r="AY97" s="270"/>
      <c r="AZ97" s="270"/>
      <c r="BA97" s="270"/>
      <c r="BB97" s="270"/>
      <c r="BC97" s="270"/>
      <c r="BD97" s="270"/>
      <c r="BE97" s="270"/>
      <c r="BF97" s="270"/>
      <c r="BG97" s="270"/>
      <c r="BH97" s="270"/>
      <c r="BI97" s="270"/>
      <c r="BJ97" s="270"/>
      <c r="BK97" s="270"/>
    </row>
    <row r="98" spans="1:63" ht="13.5" thickBot="1">
      <c r="A98" s="254"/>
      <c r="B98" s="225"/>
      <c r="C98" s="214"/>
      <c r="D98" s="213"/>
      <c r="E98" s="215" t="s">
        <v>142</v>
      </c>
      <c r="F98" s="291"/>
      <c r="G98" s="275"/>
      <c r="H98" s="276"/>
      <c r="I98" s="267"/>
      <c r="J98" s="301"/>
      <c r="K98" s="301"/>
      <c r="L98" s="310"/>
      <c r="M98" s="316"/>
      <c r="N98" s="313"/>
      <c r="O98" s="301"/>
      <c r="P98" s="267"/>
      <c r="Q98" s="304"/>
      <c r="R98" s="304"/>
      <c r="S98" s="307"/>
      <c r="T98" s="304"/>
      <c r="U98" s="298"/>
      <c r="X98" s="198"/>
      <c r="Y98" s="198"/>
      <c r="Z98" s="198"/>
      <c r="AA98" s="198"/>
      <c r="AB98" s="198"/>
      <c r="AC98" s="198"/>
      <c r="AD98" s="198"/>
      <c r="AE98" s="198"/>
      <c r="AF98" s="198"/>
      <c r="AG98" s="198"/>
      <c r="AH98" s="198"/>
      <c r="AI98" s="198"/>
      <c r="AJ98" s="198"/>
      <c r="AK98" s="198"/>
      <c r="AL98" s="198"/>
      <c r="AM98" s="198"/>
      <c r="AN98" s="198"/>
      <c r="AO98" s="198"/>
      <c r="AP98" s="198"/>
      <c r="AS98" s="198"/>
      <c r="AT98" s="198"/>
      <c r="AU98" s="198"/>
      <c r="AV98" s="198"/>
      <c r="AW98" s="198"/>
      <c r="AX98" s="198"/>
      <c r="AY98" s="198"/>
      <c r="AZ98" s="198"/>
      <c r="BA98" s="198"/>
      <c r="BB98" s="198"/>
      <c r="BC98" s="198"/>
      <c r="BD98" s="198"/>
      <c r="BE98" s="198"/>
      <c r="BF98" s="198"/>
      <c r="BG98" s="198"/>
      <c r="BH98" s="198"/>
      <c r="BI98" s="198"/>
      <c r="BJ98" s="198"/>
      <c r="BK98" s="198"/>
    </row>
    <row r="99" spans="1:63">
      <c r="A99" s="252" t="str">
        <f>A174</f>
        <v>P1-3 Stormwater Ponds</v>
      </c>
      <c r="B99" s="187"/>
      <c r="C99" s="164" t="s">
        <v>29</v>
      </c>
      <c r="D99" s="193"/>
      <c r="E99" s="164" t="s">
        <v>75</v>
      </c>
      <c r="F99" s="289">
        <f>1.7/12*('Site Data'!$F$26*$B99+'Site Data'!$F$27*($B100+$B101)+'Site Data'!$F$28*SUM($D99:$D104))</f>
        <v>0</v>
      </c>
      <c r="G99" s="271" t="s">
        <v>54</v>
      </c>
      <c r="H99" s="272"/>
      <c r="I99" s="265">
        <v>0</v>
      </c>
      <c r="J99" s="299">
        <f>AJ153</f>
        <v>0</v>
      </c>
      <c r="K99" s="299">
        <f>F99+J99</f>
        <v>0</v>
      </c>
      <c r="L99" s="308" t="s">
        <v>14</v>
      </c>
      <c r="M99" s="314"/>
      <c r="N99" s="311">
        <v>0</v>
      </c>
      <c r="O99" s="299">
        <f>K99-N99</f>
        <v>0</v>
      </c>
      <c r="P99" s="265">
        <v>0.5</v>
      </c>
      <c r="Q99" s="302">
        <f>BE153</f>
        <v>0</v>
      </c>
      <c r="R99" s="302">
        <f>1.7/12*('Site Data'!$F$26*B99*'Site Data'!$C$16+'Site Data'!$F$27*(SUMPRODUCT(B100:B101,'Site Data'!$C$19:$C$20))+'Site Data'!$F$28*(SUMPRODUCT(D99:D104,'Site Data'!$C$24:$C$29)))*2.72/43560+Q99</f>
        <v>0</v>
      </c>
      <c r="S99" s="305">
        <f>IF(K99&gt;0,IF(M99&lt;K99,(R99*N99/K99)+(M99-N99)/K99*P99*R99,(R99*N99/K99)+(K99-N99)/K99*P99*R99),0)</f>
        <v>0</v>
      </c>
      <c r="T99" s="302">
        <f>R99-S99</f>
        <v>0</v>
      </c>
      <c r="U99" s="296"/>
      <c r="X99" s="268">
        <f t="shared" ref="X99:AP99" si="24">IF($U99=X$26,$O99,0)</f>
        <v>0</v>
      </c>
      <c r="Y99" s="268">
        <f t="shared" si="24"/>
        <v>0</v>
      </c>
      <c r="Z99" s="268">
        <f t="shared" si="24"/>
        <v>0</v>
      </c>
      <c r="AA99" s="268">
        <f t="shared" si="24"/>
        <v>0</v>
      </c>
      <c r="AB99" s="268">
        <f t="shared" si="24"/>
        <v>0</v>
      </c>
      <c r="AC99" s="268">
        <f t="shared" si="24"/>
        <v>0</v>
      </c>
      <c r="AD99" s="268">
        <f t="shared" si="24"/>
        <v>0</v>
      </c>
      <c r="AE99" s="268">
        <f t="shared" si="24"/>
        <v>0</v>
      </c>
      <c r="AF99" s="268">
        <f t="shared" si="24"/>
        <v>0</v>
      </c>
      <c r="AG99" s="268">
        <f t="shared" si="24"/>
        <v>0</v>
      </c>
      <c r="AH99" s="268">
        <f t="shared" si="24"/>
        <v>0</v>
      </c>
      <c r="AI99" s="197">
        <f t="shared" si="24"/>
        <v>0</v>
      </c>
      <c r="AJ99" s="268">
        <f t="shared" si="24"/>
        <v>0</v>
      </c>
      <c r="AK99" s="268">
        <f t="shared" si="24"/>
        <v>0</v>
      </c>
      <c r="AL99" s="268">
        <f t="shared" si="24"/>
        <v>0</v>
      </c>
      <c r="AM99" s="268">
        <f t="shared" si="24"/>
        <v>0</v>
      </c>
      <c r="AN99" s="268">
        <f t="shared" si="24"/>
        <v>0</v>
      </c>
      <c r="AO99" s="268">
        <f t="shared" si="24"/>
        <v>0</v>
      </c>
      <c r="AP99" s="268">
        <f t="shared" si="24"/>
        <v>0</v>
      </c>
      <c r="AS99" s="268">
        <f t="shared" ref="AS99:BK99" si="25">IF($U99=AS$26,$T99,0)</f>
        <v>0</v>
      </c>
      <c r="AT99" s="268">
        <f t="shared" si="25"/>
        <v>0</v>
      </c>
      <c r="AU99" s="268">
        <f t="shared" si="25"/>
        <v>0</v>
      </c>
      <c r="AV99" s="268">
        <f t="shared" si="25"/>
        <v>0</v>
      </c>
      <c r="AW99" s="268">
        <f t="shared" si="25"/>
        <v>0</v>
      </c>
      <c r="AX99" s="268">
        <f t="shared" si="25"/>
        <v>0</v>
      </c>
      <c r="AY99" s="268">
        <f t="shared" si="25"/>
        <v>0</v>
      </c>
      <c r="AZ99" s="268">
        <f t="shared" si="25"/>
        <v>0</v>
      </c>
      <c r="BA99" s="268">
        <f t="shared" si="25"/>
        <v>0</v>
      </c>
      <c r="BB99" s="268">
        <f t="shared" si="25"/>
        <v>0</v>
      </c>
      <c r="BC99" s="268">
        <f t="shared" si="25"/>
        <v>0</v>
      </c>
      <c r="BD99" s="268">
        <f t="shared" si="25"/>
        <v>0</v>
      </c>
      <c r="BE99" s="268">
        <f t="shared" si="25"/>
        <v>0</v>
      </c>
      <c r="BF99" s="268">
        <f t="shared" si="25"/>
        <v>0</v>
      </c>
      <c r="BG99" s="268">
        <f t="shared" si="25"/>
        <v>0</v>
      </c>
      <c r="BH99" s="268">
        <f t="shared" si="25"/>
        <v>0</v>
      </c>
      <c r="BI99" s="268">
        <f t="shared" si="25"/>
        <v>0</v>
      </c>
      <c r="BJ99" s="268">
        <f t="shared" si="25"/>
        <v>0</v>
      </c>
      <c r="BK99" s="268">
        <f t="shared" si="25"/>
        <v>0</v>
      </c>
    </row>
    <row r="100" spans="1:63">
      <c r="A100" s="253"/>
      <c r="B100" s="188"/>
      <c r="C100" s="165" t="s">
        <v>73</v>
      </c>
      <c r="D100" s="194"/>
      <c r="E100" s="165" t="s">
        <v>76</v>
      </c>
      <c r="F100" s="290"/>
      <c r="G100" s="273"/>
      <c r="H100" s="274"/>
      <c r="I100" s="266"/>
      <c r="J100" s="300"/>
      <c r="K100" s="300"/>
      <c r="L100" s="309"/>
      <c r="M100" s="315"/>
      <c r="N100" s="312"/>
      <c r="O100" s="300"/>
      <c r="P100" s="266"/>
      <c r="Q100" s="303"/>
      <c r="R100" s="303"/>
      <c r="S100" s="306"/>
      <c r="T100" s="303"/>
      <c r="U100" s="297"/>
      <c r="X100" s="269"/>
      <c r="Y100" s="269"/>
      <c r="Z100" s="269"/>
      <c r="AA100" s="269"/>
      <c r="AB100" s="269"/>
      <c r="AC100" s="269"/>
      <c r="AD100" s="269"/>
      <c r="AE100" s="269"/>
      <c r="AF100" s="269"/>
      <c r="AG100" s="269"/>
      <c r="AH100" s="269"/>
      <c r="AI100" s="198"/>
      <c r="AJ100" s="269"/>
      <c r="AK100" s="269"/>
      <c r="AL100" s="269"/>
      <c r="AM100" s="269"/>
      <c r="AN100" s="269"/>
      <c r="AO100" s="269"/>
      <c r="AP100" s="269"/>
      <c r="AS100" s="269"/>
      <c r="AT100" s="269"/>
      <c r="AU100" s="269"/>
      <c r="AV100" s="269"/>
      <c r="AW100" s="269"/>
      <c r="AX100" s="269"/>
      <c r="AY100" s="269"/>
      <c r="AZ100" s="269"/>
      <c r="BA100" s="269"/>
      <c r="BB100" s="269"/>
      <c r="BC100" s="269"/>
      <c r="BD100" s="269"/>
      <c r="BE100" s="269"/>
      <c r="BF100" s="269"/>
      <c r="BG100" s="269"/>
      <c r="BH100" s="269"/>
      <c r="BI100" s="269"/>
      <c r="BJ100" s="269"/>
      <c r="BK100" s="269"/>
    </row>
    <row r="101" spans="1:63">
      <c r="A101" s="253"/>
      <c r="B101" s="188"/>
      <c r="C101" s="165" t="s">
        <v>74</v>
      </c>
      <c r="D101" s="194"/>
      <c r="E101" s="165" t="s">
        <v>77</v>
      </c>
      <c r="F101" s="290"/>
      <c r="G101" s="273"/>
      <c r="H101" s="274"/>
      <c r="I101" s="266"/>
      <c r="J101" s="300"/>
      <c r="K101" s="300"/>
      <c r="L101" s="309"/>
      <c r="M101" s="315"/>
      <c r="N101" s="312"/>
      <c r="O101" s="300"/>
      <c r="P101" s="266"/>
      <c r="Q101" s="303"/>
      <c r="R101" s="303"/>
      <c r="S101" s="306"/>
      <c r="T101" s="303"/>
      <c r="U101" s="297"/>
      <c r="X101" s="269"/>
      <c r="Y101" s="269"/>
      <c r="Z101" s="269"/>
      <c r="AA101" s="269"/>
      <c r="AB101" s="269"/>
      <c r="AC101" s="269"/>
      <c r="AD101" s="269"/>
      <c r="AE101" s="269"/>
      <c r="AF101" s="269"/>
      <c r="AG101" s="269"/>
      <c r="AH101" s="269"/>
      <c r="AI101" s="198"/>
      <c r="AJ101" s="269"/>
      <c r="AK101" s="269"/>
      <c r="AL101" s="269"/>
      <c r="AM101" s="269"/>
      <c r="AN101" s="269"/>
      <c r="AO101" s="269"/>
      <c r="AP101" s="269"/>
      <c r="AS101" s="269"/>
      <c r="AT101" s="269"/>
      <c r="AU101" s="269"/>
      <c r="AV101" s="269"/>
      <c r="AW101" s="269"/>
      <c r="AX101" s="269"/>
      <c r="AY101" s="269"/>
      <c r="AZ101" s="269"/>
      <c r="BA101" s="269"/>
      <c r="BB101" s="269"/>
      <c r="BC101" s="269"/>
      <c r="BD101" s="269"/>
      <c r="BE101" s="269"/>
      <c r="BF101" s="269"/>
      <c r="BG101" s="269"/>
      <c r="BH101" s="269"/>
      <c r="BI101" s="269"/>
      <c r="BJ101" s="269"/>
      <c r="BK101" s="269"/>
    </row>
    <row r="102" spans="1:63">
      <c r="A102" s="253"/>
      <c r="B102" s="222"/>
      <c r="C102" s="166"/>
      <c r="D102" s="194"/>
      <c r="E102" s="167" t="s">
        <v>78</v>
      </c>
      <c r="F102" s="290"/>
      <c r="G102" s="273"/>
      <c r="H102" s="274"/>
      <c r="I102" s="266"/>
      <c r="J102" s="300"/>
      <c r="K102" s="300"/>
      <c r="L102" s="309"/>
      <c r="M102" s="315"/>
      <c r="N102" s="312"/>
      <c r="O102" s="300"/>
      <c r="P102" s="266"/>
      <c r="Q102" s="303"/>
      <c r="R102" s="303"/>
      <c r="S102" s="306"/>
      <c r="T102" s="303"/>
      <c r="U102" s="297"/>
      <c r="X102" s="269"/>
      <c r="Y102" s="269"/>
      <c r="Z102" s="269"/>
      <c r="AA102" s="269"/>
      <c r="AB102" s="269"/>
      <c r="AC102" s="269"/>
      <c r="AD102" s="269"/>
      <c r="AE102" s="269"/>
      <c r="AF102" s="269"/>
      <c r="AG102" s="269"/>
      <c r="AH102" s="269"/>
      <c r="AI102" s="198"/>
      <c r="AJ102" s="269"/>
      <c r="AK102" s="269"/>
      <c r="AL102" s="269"/>
      <c r="AM102" s="269"/>
      <c r="AN102" s="269"/>
      <c r="AO102" s="269"/>
      <c r="AP102" s="269"/>
      <c r="AS102" s="269"/>
      <c r="AT102" s="269"/>
      <c r="AU102" s="269"/>
      <c r="AV102" s="269"/>
      <c r="AW102" s="269"/>
      <c r="AX102" s="269"/>
      <c r="AY102" s="269"/>
      <c r="AZ102" s="269"/>
      <c r="BA102" s="269"/>
      <c r="BB102" s="269"/>
      <c r="BC102" s="269"/>
      <c r="BD102" s="269"/>
      <c r="BE102" s="269"/>
      <c r="BF102" s="269"/>
      <c r="BG102" s="269"/>
      <c r="BH102" s="269"/>
      <c r="BI102" s="269"/>
      <c r="BJ102" s="269"/>
      <c r="BK102" s="269"/>
    </row>
    <row r="103" spans="1:63">
      <c r="A103" s="253"/>
      <c r="B103" s="222"/>
      <c r="C103" s="166"/>
      <c r="D103" s="194"/>
      <c r="E103" s="167" t="s">
        <v>79</v>
      </c>
      <c r="F103" s="290"/>
      <c r="G103" s="273"/>
      <c r="H103" s="274"/>
      <c r="I103" s="266"/>
      <c r="J103" s="300"/>
      <c r="K103" s="300"/>
      <c r="L103" s="309"/>
      <c r="M103" s="315"/>
      <c r="N103" s="312"/>
      <c r="O103" s="300"/>
      <c r="P103" s="266"/>
      <c r="Q103" s="303"/>
      <c r="R103" s="303"/>
      <c r="S103" s="306"/>
      <c r="T103" s="303"/>
      <c r="U103" s="297"/>
      <c r="X103" s="270"/>
      <c r="Y103" s="270"/>
      <c r="Z103" s="270"/>
      <c r="AA103" s="270"/>
      <c r="AB103" s="270"/>
      <c r="AC103" s="270"/>
      <c r="AD103" s="270"/>
      <c r="AE103" s="270"/>
      <c r="AF103" s="270"/>
      <c r="AG103" s="270"/>
      <c r="AH103" s="270"/>
      <c r="AI103" s="199"/>
      <c r="AJ103" s="270"/>
      <c r="AK103" s="270"/>
      <c r="AL103" s="270"/>
      <c r="AM103" s="270"/>
      <c r="AN103" s="270"/>
      <c r="AO103" s="270"/>
      <c r="AP103" s="270"/>
      <c r="AS103" s="270"/>
      <c r="AT103" s="270"/>
      <c r="AU103" s="270"/>
      <c r="AV103" s="270"/>
      <c r="AW103" s="270"/>
      <c r="AX103" s="270"/>
      <c r="AY103" s="270"/>
      <c r="AZ103" s="270"/>
      <c r="BA103" s="270"/>
      <c r="BB103" s="270"/>
      <c r="BC103" s="270"/>
      <c r="BD103" s="270"/>
      <c r="BE103" s="270"/>
      <c r="BF103" s="270"/>
      <c r="BG103" s="270"/>
      <c r="BH103" s="270"/>
      <c r="BI103" s="270"/>
      <c r="BJ103" s="270"/>
      <c r="BK103" s="270"/>
    </row>
    <row r="104" spans="1:63" ht="13.5" thickBot="1">
      <c r="A104" s="254"/>
      <c r="B104" s="225"/>
      <c r="C104" s="214"/>
      <c r="D104" s="213"/>
      <c r="E104" s="215" t="s">
        <v>142</v>
      </c>
      <c r="F104" s="291"/>
      <c r="G104" s="275"/>
      <c r="H104" s="276"/>
      <c r="I104" s="267"/>
      <c r="J104" s="301"/>
      <c r="K104" s="301"/>
      <c r="L104" s="310"/>
      <c r="M104" s="316"/>
      <c r="N104" s="313"/>
      <c r="O104" s="301"/>
      <c r="P104" s="267"/>
      <c r="Q104" s="304"/>
      <c r="R104" s="304"/>
      <c r="S104" s="307"/>
      <c r="T104" s="304"/>
      <c r="U104" s="298"/>
      <c r="X104" s="198"/>
      <c r="Y104" s="198"/>
      <c r="Z104" s="198"/>
      <c r="AA104" s="198"/>
      <c r="AB104" s="198"/>
      <c r="AC104" s="198"/>
      <c r="AD104" s="198"/>
      <c r="AE104" s="198"/>
      <c r="AF104" s="198"/>
      <c r="AG104" s="198"/>
      <c r="AH104" s="198"/>
      <c r="AI104" s="198"/>
      <c r="AJ104" s="198"/>
      <c r="AK104" s="198"/>
      <c r="AL104" s="198"/>
      <c r="AM104" s="198"/>
      <c r="AN104" s="198"/>
      <c r="AO104" s="198"/>
      <c r="AP104" s="198"/>
      <c r="AS104" s="198"/>
      <c r="AT104" s="198"/>
      <c r="AU104" s="198"/>
      <c r="AV104" s="198"/>
      <c r="AW104" s="198"/>
      <c r="AX104" s="198"/>
      <c r="AY104" s="198"/>
      <c r="AZ104" s="198"/>
      <c r="BA104" s="198"/>
      <c r="BB104" s="198"/>
      <c r="BC104" s="198"/>
      <c r="BD104" s="198"/>
      <c r="BE104" s="198"/>
      <c r="BF104" s="198"/>
      <c r="BG104" s="198"/>
      <c r="BH104" s="198"/>
      <c r="BI104" s="198"/>
      <c r="BJ104" s="198"/>
      <c r="BK104" s="198"/>
    </row>
    <row r="105" spans="1:63">
      <c r="A105" s="252" t="str">
        <f>A175</f>
        <v>W1-2 Wetlands</v>
      </c>
      <c r="B105" s="187"/>
      <c r="C105" s="164" t="s">
        <v>29</v>
      </c>
      <c r="D105" s="193"/>
      <c r="E105" s="164" t="s">
        <v>75</v>
      </c>
      <c r="F105" s="289">
        <f>1.7/12*('Site Data'!$F$26*$B105+'Site Data'!$F$27*($B106+$B107)+'Site Data'!$F$28*SUM($D105:$D110))</f>
        <v>0</v>
      </c>
      <c r="G105" s="271" t="s">
        <v>54</v>
      </c>
      <c r="H105" s="272"/>
      <c r="I105" s="265">
        <v>0</v>
      </c>
      <c r="J105" s="299">
        <f>AK153</f>
        <v>0</v>
      </c>
      <c r="K105" s="299">
        <f>F105+J105</f>
        <v>0</v>
      </c>
      <c r="L105" s="308" t="s">
        <v>14</v>
      </c>
      <c r="M105" s="314"/>
      <c r="N105" s="311">
        <v>0</v>
      </c>
      <c r="O105" s="299">
        <f>K105-N105</f>
        <v>0</v>
      </c>
      <c r="P105" s="265">
        <v>0.5</v>
      </c>
      <c r="Q105" s="302">
        <f>BF153</f>
        <v>0</v>
      </c>
      <c r="R105" s="302">
        <f>1.7/12*('Site Data'!$F$26*B105*'Site Data'!$C$16+'Site Data'!$F$27*(SUMPRODUCT(B106:B107,'Site Data'!$C$19:$C$20))+'Site Data'!$F$28*(SUMPRODUCT(D105:D110,'Site Data'!$C$24:$C$29)))*2.72/43560+Q105</f>
        <v>0</v>
      </c>
      <c r="S105" s="305">
        <f>IF(K105&gt;0,IF(M105&lt;K105,(R105*N105/K105)+(M105-N105)/K105*P105*R105,(R105*N105/K105)+(K105-N105)/K105*P105*R105),0)</f>
        <v>0</v>
      </c>
      <c r="T105" s="302">
        <f>R105-S105</f>
        <v>0</v>
      </c>
      <c r="U105" s="296"/>
      <c r="X105" s="268">
        <f t="shared" ref="X105:AP105" si="26">IF($U105=X$26,$O105,0)</f>
        <v>0</v>
      </c>
      <c r="Y105" s="268">
        <f t="shared" si="26"/>
        <v>0</v>
      </c>
      <c r="Z105" s="268">
        <f t="shared" si="26"/>
        <v>0</v>
      </c>
      <c r="AA105" s="268">
        <f t="shared" si="26"/>
        <v>0</v>
      </c>
      <c r="AB105" s="268">
        <f t="shared" si="26"/>
        <v>0</v>
      </c>
      <c r="AC105" s="268">
        <f t="shared" si="26"/>
        <v>0</v>
      </c>
      <c r="AD105" s="268">
        <f t="shared" si="26"/>
        <v>0</v>
      </c>
      <c r="AE105" s="268">
        <f t="shared" si="26"/>
        <v>0</v>
      </c>
      <c r="AF105" s="268">
        <f t="shared" si="26"/>
        <v>0</v>
      </c>
      <c r="AG105" s="268">
        <f t="shared" si="26"/>
        <v>0</v>
      </c>
      <c r="AH105" s="268">
        <f t="shared" si="26"/>
        <v>0</v>
      </c>
      <c r="AI105" s="268">
        <f t="shared" si="26"/>
        <v>0</v>
      </c>
      <c r="AJ105" s="268">
        <f t="shared" si="26"/>
        <v>0</v>
      </c>
      <c r="AK105" s="268">
        <f t="shared" si="26"/>
        <v>0</v>
      </c>
      <c r="AL105" s="268">
        <f t="shared" si="26"/>
        <v>0</v>
      </c>
      <c r="AM105" s="268">
        <f t="shared" si="26"/>
        <v>0</v>
      </c>
      <c r="AN105" s="268">
        <f t="shared" si="26"/>
        <v>0</v>
      </c>
      <c r="AO105" s="268">
        <f t="shared" si="26"/>
        <v>0</v>
      </c>
      <c r="AP105" s="268">
        <f t="shared" si="26"/>
        <v>0</v>
      </c>
      <c r="AS105" s="268">
        <f t="shared" ref="AS105:BK105" si="27">IF($U105=AS$26,$T105,0)</f>
        <v>0</v>
      </c>
      <c r="AT105" s="268">
        <f t="shared" si="27"/>
        <v>0</v>
      </c>
      <c r="AU105" s="268">
        <f t="shared" si="27"/>
        <v>0</v>
      </c>
      <c r="AV105" s="268">
        <f t="shared" si="27"/>
        <v>0</v>
      </c>
      <c r="AW105" s="268">
        <f t="shared" si="27"/>
        <v>0</v>
      </c>
      <c r="AX105" s="268">
        <f t="shared" si="27"/>
        <v>0</v>
      </c>
      <c r="AY105" s="268">
        <f t="shared" si="27"/>
        <v>0</v>
      </c>
      <c r="AZ105" s="268">
        <f t="shared" si="27"/>
        <v>0</v>
      </c>
      <c r="BA105" s="268">
        <f t="shared" si="27"/>
        <v>0</v>
      </c>
      <c r="BB105" s="268">
        <f t="shared" si="27"/>
        <v>0</v>
      </c>
      <c r="BC105" s="268">
        <f t="shared" si="27"/>
        <v>0</v>
      </c>
      <c r="BD105" s="268">
        <f t="shared" si="27"/>
        <v>0</v>
      </c>
      <c r="BE105" s="268">
        <f t="shared" si="27"/>
        <v>0</v>
      </c>
      <c r="BF105" s="268">
        <f t="shared" si="27"/>
        <v>0</v>
      </c>
      <c r="BG105" s="268">
        <f t="shared" si="27"/>
        <v>0</v>
      </c>
      <c r="BH105" s="268">
        <f t="shared" si="27"/>
        <v>0</v>
      </c>
      <c r="BI105" s="268">
        <f t="shared" si="27"/>
        <v>0</v>
      </c>
      <c r="BJ105" s="268">
        <f t="shared" si="27"/>
        <v>0</v>
      </c>
      <c r="BK105" s="268">
        <f t="shared" si="27"/>
        <v>0</v>
      </c>
    </row>
    <row r="106" spans="1:63">
      <c r="A106" s="253"/>
      <c r="B106" s="188"/>
      <c r="C106" s="165" t="s">
        <v>73</v>
      </c>
      <c r="D106" s="194"/>
      <c r="E106" s="165" t="s">
        <v>76</v>
      </c>
      <c r="F106" s="290"/>
      <c r="G106" s="273"/>
      <c r="H106" s="274"/>
      <c r="I106" s="266"/>
      <c r="J106" s="300"/>
      <c r="K106" s="300"/>
      <c r="L106" s="309"/>
      <c r="M106" s="315"/>
      <c r="N106" s="312"/>
      <c r="O106" s="300"/>
      <c r="P106" s="266"/>
      <c r="Q106" s="303"/>
      <c r="R106" s="303"/>
      <c r="S106" s="306"/>
      <c r="T106" s="303"/>
      <c r="U106" s="297"/>
      <c r="X106" s="269"/>
      <c r="Y106" s="269"/>
      <c r="Z106" s="269"/>
      <c r="AA106" s="269"/>
      <c r="AB106" s="269"/>
      <c r="AC106" s="269"/>
      <c r="AD106" s="269"/>
      <c r="AE106" s="269"/>
      <c r="AF106" s="269"/>
      <c r="AG106" s="269"/>
      <c r="AH106" s="269"/>
      <c r="AI106" s="269"/>
      <c r="AJ106" s="269"/>
      <c r="AK106" s="269"/>
      <c r="AL106" s="269"/>
      <c r="AM106" s="269"/>
      <c r="AN106" s="269"/>
      <c r="AO106" s="269"/>
      <c r="AP106" s="269"/>
      <c r="AS106" s="269"/>
      <c r="AT106" s="269"/>
      <c r="AU106" s="269"/>
      <c r="AV106" s="269"/>
      <c r="AW106" s="269"/>
      <c r="AX106" s="269"/>
      <c r="AY106" s="269"/>
      <c r="AZ106" s="269"/>
      <c r="BA106" s="269"/>
      <c r="BB106" s="269"/>
      <c r="BC106" s="269"/>
      <c r="BD106" s="269"/>
      <c r="BE106" s="269"/>
      <c r="BF106" s="269"/>
      <c r="BG106" s="269"/>
      <c r="BH106" s="269"/>
      <c r="BI106" s="269"/>
      <c r="BJ106" s="269"/>
      <c r="BK106" s="269"/>
    </row>
    <row r="107" spans="1:63">
      <c r="A107" s="253"/>
      <c r="B107" s="188"/>
      <c r="C107" s="165" t="s">
        <v>74</v>
      </c>
      <c r="D107" s="194"/>
      <c r="E107" s="165" t="s">
        <v>77</v>
      </c>
      <c r="F107" s="290"/>
      <c r="G107" s="273"/>
      <c r="H107" s="274"/>
      <c r="I107" s="266"/>
      <c r="J107" s="300"/>
      <c r="K107" s="300"/>
      <c r="L107" s="309"/>
      <c r="M107" s="315"/>
      <c r="N107" s="312"/>
      <c r="O107" s="300"/>
      <c r="P107" s="266"/>
      <c r="Q107" s="303"/>
      <c r="R107" s="303"/>
      <c r="S107" s="306"/>
      <c r="T107" s="303"/>
      <c r="U107" s="297"/>
      <c r="X107" s="269"/>
      <c r="Y107" s="269"/>
      <c r="Z107" s="269"/>
      <c r="AA107" s="269"/>
      <c r="AB107" s="269"/>
      <c r="AC107" s="269"/>
      <c r="AD107" s="269"/>
      <c r="AE107" s="269"/>
      <c r="AF107" s="269"/>
      <c r="AG107" s="269"/>
      <c r="AH107" s="269"/>
      <c r="AI107" s="269"/>
      <c r="AJ107" s="269"/>
      <c r="AK107" s="269"/>
      <c r="AL107" s="269"/>
      <c r="AM107" s="269"/>
      <c r="AN107" s="269"/>
      <c r="AO107" s="269"/>
      <c r="AP107" s="269"/>
      <c r="AS107" s="269"/>
      <c r="AT107" s="269"/>
      <c r="AU107" s="269"/>
      <c r="AV107" s="269"/>
      <c r="AW107" s="269"/>
      <c r="AX107" s="269"/>
      <c r="AY107" s="269"/>
      <c r="AZ107" s="269"/>
      <c r="BA107" s="269"/>
      <c r="BB107" s="269"/>
      <c r="BC107" s="269"/>
      <c r="BD107" s="269"/>
      <c r="BE107" s="269"/>
      <c r="BF107" s="269"/>
      <c r="BG107" s="269"/>
      <c r="BH107" s="269"/>
      <c r="BI107" s="269"/>
      <c r="BJ107" s="269"/>
      <c r="BK107" s="269"/>
    </row>
    <row r="108" spans="1:63">
      <c r="A108" s="253"/>
      <c r="B108" s="222"/>
      <c r="C108" s="166"/>
      <c r="D108" s="194"/>
      <c r="E108" s="167" t="s">
        <v>78</v>
      </c>
      <c r="F108" s="290"/>
      <c r="G108" s="273"/>
      <c r="H108" s="274"/>
      <c r="I108" s="266"/>
      <c r="J108" s="300"/>
      <c r="K108" s="300"/>
      <c r="L108" s="309"/>
      <c r="M108" s="315"/>
      <c r="N108" s="312"/>
      <c r="O108" s="300"/>
      <c r="P108" s="266"/>
      <c r="Q108" s="303"/>
      <c r="R108" s="303"/>
      <c r="S108" s="306"/>
      <c r="T108" s="303"/>
      <c r="U108" s="297"/>
      <c r="X108" s="269"/>
      <c r="Y108" s="269"/>
      <c r="Z108" s="269"/>
      <c r="AA108" s="269"/>
      <c r="AB108" s="269"/>
      <c r="AC108" s="269"/>
      <c r="AD108" s="269"/>
      <c r="AE108" s="269"/>
      <c r="AF108" s="269"/>
      <c r="AG108" s="269"/>
      <c r="AH108" s="269"/>
      <c r="AI108" s="269"/>
      <c r="AJ108" s="269"/>
      <c r="AK108" s="269"/>
      <c r="AL108" s="269"/>
      <c r="AM108" s="269"/>
      <c r="AN108" s="269"/>
      <c r="AO108" s="269"/>
      <c r="AP108" s="269"/>
      <c r="AS108" s="269"/>
      <c r="AT108" s="269"/>
      <c r="AU108" s="269"/>
      <c r="AV108" s="269"/>
      <c r="AW108" s="269"/>
      <c r="AX108" s="269"/>
      <c r="AY108" s="269"/>
      <c r="AZ108" s="269"/>
      <c r="BA108" s="269"/>
      <c r="BB108" s="269"/>
      <c r="BC108" s="269"/>
      <c r="BD108" s="269"/>
      <c r="BE108" s="269"/>
      <c r="BF108" s="269"/>
      <c r="BG108" s="269"/>
      <c r="BH108" s="269"/>
      <c r="BI108" s="269"/>
      <c r="BJ108" s="269"/>
      <c r="BK108" s="269"/>
    </row>
    <row r="109" spans="1:63">
      <c r="A109" s="253"/>
      <c r="B109" s="222"/>
      <c r="C109" s="166"/>
      <c r="D109" s="194"/>
      <c r="E109" s="167" t="s">
        <v>79</v>
      </c>
      <c r="F109" s="290"/>
      <c r="G109" s="273"/>
      <c r="H109" s="274"/>
      <c r="I109" s="266"/>
      <c r="J109" s="300"/>
      <c r="K109" s="300"/>
      <c r="L109" s="309"/>
      <c r="M109" s="315"/>
      <c r="N109" s="312"/>
      <c r="O109" s="300"/>
      <c r="P109" s="266"/>
      <c r="Q109" s="303"/>
      <c r="R109" s="303"/>
      <c r="S109" s="306"/>
      <c r="T109" s="303"/>
      <c r="U109" s="297"/>
      <c r="X109" s="270"/>
      <c r="Y109" s="270"/>
      <c r="Z109" s="270"/>
      <c r="AA109" s="270"/>
      <c r="AB109" s="270"/>
      <c r="AC109" s="270"/>
      <c r="AD109" s="270"/>
      <c r="AE109" s="270"/>
      <c r="AF109" s="270"/>
      <c r="AG109" s="270"/>
      <c r="AH109" s="270"/>
      <c r="AI109" s="270"/>
      <c r="AJ109" s="270"/>
      <c r="AK109" s="270"/>
      <c r="AL109" s="270"/>
      <c r="AM109" s="270"/>
      <c r="AN109" s="270"/>
      <c r="AO109" s="270"/>
      <c r="AP109" s="270"/>
      <c r="AS109" s="270"/>
      <c r="AT109" s="270"/>
      <c r="AU109" s="270"/>
      <c r="AV109" s="270"/>
      <c r="AW109" s="270"/>
      <c r="AX109" s="270"/>
      <c r="AY109" s="270"/>
      <c r="AZ109" s="270"/>
      <c r="BA109" s="270"/>
      <c r="BB109" s="270"/>
      <c r="BC109" s="270"/>
      <c r="BD109" s="270"/>
      <c r="BE109" s="270"/>
      <c r="BF109" s="270"/>
      <c r="BG109" s="270"/>
      <c r="BH109" s="270"/>
      <c r="BI109" s="270"/>
      <c r="BJ109" s="270"/>
      <c r="BK109" s="270"/>
    </row>
    <row r="110" spans="1:63" ht="13.5" thickBot="1">
      <c r="A110" s="254"/>
      <c r="B110" s="225"/>
      <c r="C110" s="214"/>
      <c r="D110" s="213"/>
      <c r="E110" s="215" t="s">
        <v>142</v>
      </c>
      <c r="F110" s="291"/>
      <c r="G110" s="275"/>
      <c r="H110" s="276"/>
      <c r="I110" s="267"/>
      <c r="J110" s="301"/>
      <c r="K110" s="301"/>
      <c r="L110" s="310"/>
      <c r="M110" s="316"/>
      <c r="N110" s="313"/>
      <c r="O110" s="301"/>
      <c r="P110" s="267"/>
      <c r="Q110" s="304"/>
      <c r="R110" s="304"/>
      <c r="S110" s="307"/>
      <c r="T110" s="304"/>
      <c r="U110" s="298"/>
      <c r="X110" s="198"/>
      <c r="Y110" s="198"/>
      <c r="Z110" s="198"/>
      <c r="AA110" s="198"/>
      <c r="AB110" s="198"/>
      <c r="AC110" s="198"/>
      <c r="AD110" s="198"/>
      <c r="AE110" s="198"/>
      <c r="AF110" s="198"/>
      <c r="AG110" s="198"/>
      <c r="AH110" s="198"/>
      <c r="AI110" s="198"/>
      <c r="AJ110" s="198"/>
      <c r="AK110" s="198"/>
      <c r="AL110" s="198"/>
      <c r="AM110" s="198"/>
      <c r="AN110" s="198"/>
      <c r="AO110" s="198"/>
      <c r="AP110" s="198"/>
      <c r="AS110" s="198"/>
      <c r="AT110" s="198"/>
      <c r="AU110" s="198"/>
      <c r="AV110" s="198"/>
      <c r="AW110" s="198"/>
      <c r="AX110" s="198"/>
      <c r="AY110" s="198"/>
      <c r="AZ110" s="198"/>
      <c r="BA110" s="198"/>
      <c r="BB110" s="198"/>
      <c r="BC110" s="198"/>
      <c r="BD110" s="198"/>
      <c r="BE110" s="198"/>
      <c r="BF110" s="198"/>
      <c r="BG110" s="198"/>
      <c r="BH110" s="198"/>
      <c r="BI110" s="198"/>
      <c r="BJ110" s="198"/>
      <c r="BK110" s="198"/>
    </row>
    <row r="111" spans="1:63">
      <c r="A111" s="252" t="str">
        <f>A176</f>
        <v>O1 Grass Channel</v>
      </c>
      <c r="B111" s="187"/>
      <c r="C111" s="164" t="s">
        <v>29</v>
      </c>
      <c r="D111" s="193"/>
      <c r="E111" s="164" t="s">
        <v>75</v>
      </c>
      <c r="F111" s="289">
        <f>1.7/12*('Site Data'!$F$26*$B111+'Site Data'!$F$27*($B112+$B113)+'Site Data'!$F$28*SUM($D111:$D116))</f>
        <v>0</v>
      </c>
      <c r="G111" s="271" t="s">
        <v>50</v>
      </c>
      <c r="H111" s="272"/>
      <c r="I111" s="265">
        <v>0.1</v>
      </c>
      <c r="J111" s="299">
        <f>AL153</f>
        <v>0</v>
      </c>
      <c r="K111" s="299">
        <f>F111+J111</f>
        <v>0</v>
      </c>
      <c r="L111" s="308" t="s">
        <v>14</v>
      </c>
      <c r="M111" s="314"/>
      <c r="N111" s="311">
        <f>IF(M111*I111&lt;=K111,M111*I111,K111)</f>
        <v>0</v>
      </c>
      <c r="O111" s="299">
        <f>K111-N111</f>
        <v>0</v>
      </c>
      <c r="P111" s="265">
        <v>0.3</v>
      </c>
      <c r="Q111" s="302">
        <f>BG153</f>
        <v>0</v>
      </c>
      <c r="R111" s="302">
        <f>1.7/12*('Site Data'!$F$26*B111*'Site Data'!$C$16+'Site Data'!$F$27*(SUMPRODUCT(B112:B113,'Site Data'!$C$19:$C$20))+'Site Data'!$F$28*(SUMPRODUCT(D111:D116,'Site Data'!$C$24:$C$29)))*2.72/43560+Q111</f>
        <v>0</v>
      </c>
      <c r="S111" s="305">
        <f>IF(K111&gt;0,IF(M111&lt;K111,(R111*N111/K111)+(M111-N111)/K111*P111*R111,(R111*N111/K111)+(K111-N111)/K111*P111*R111),0)</f>
        <v>0</v>
      </c>
      <c r="T111" s="302">
        <f>R111-S111</f>
        <v>0</v>
      </c>
      <c r="U111" s="296"/>
      <c r="X111" s="268">
        <f t="shared" ref="X111:AP111" si="28">IF($U111=X$26,$O111,0)</f>
        <v>0</v>
      </c>
      <c r="Y111" s="268">
        <f t="shared" si="28"/>
        <v>0</v>
      </c>
      <c r="Z111" s="268">
        <f t="shared" si="28"/>
        <v>0</v>
      </c>
      <c r="AA111" s="268">
        <f t="shared" si="28"/>
        <v>0</v>
      </c>
      <c r="AB111" s="268">
        <f t="shared" si="28"/>
        <v>0</v>
      </c>
      <c r="AC111" s="268">
        <f t="shared" si="28"/>
        <v>0</v>
      </c>
      <c r="AD111" s="268">
        <f t="shared" si="28"/>
        <v>0</v>
      </c>
      <c r="AE111" s="268">
        <f t="shared" si="28"/>
        <v>0</v>
      </c>
      <c r="AF111" s="268">
        <f t="shared" si="28"/>
        <v>0</v>
      </c>
      <c r="AG111" s="268">
        <f t="shared" si="28"/>
        <v>0</v>
      </c>
      <c r="AH111" s="268">
        <f t="shared" si="28"/>
        <v>0</v>
      </c>
      <c r="AI111" s="268">
        <f t="shared" si="28"/>
        <v>0</v>
      </c>
      <c r="AJ111" s="268">
        <f t="shared" si="28"/>
        <v>0</v>
      </c>
      <c r="AK111" s="268">
        <f t="shared" si="28"/>
        <v>0</v>
      </c>
      <c r="AL111" s="268">
        <f t="shared" si="28"/>
        <v>0</v>
      </c>
      <c r="AM111" s="268">
        <f t="shared" si="28"/>
        <v>0</v>
      </c>
      <c r="AN111" s="268">
        <f t="shared" si="28"/>
        <v>0</v>
      </c>
      <c r="AO111" s="268">
        <f t="shared" si="28"/>
        <v>0</v>
      </c>
      <c r="AP111" s="268">
        <f t="shared" si="28"/>
        <v>0</v>
      </c>
      <c r="AS111" s="268">
        <f t="shared" ref="AS111:BK111" si="29">IF($U111=AS$26,$T111,0)</f>
        <v>0</v>
      </c>
      <c r="AT111" s="268">
        <f t="shared" si="29"/>
        <v>0</v>
      </c>
      <c r="AU111" s="268">
        <f t="shared" si="29"/>
        <v>0</v>
      </c>
      <c r="AV111" s="268">
        <f t="shared" si="29"/>
        <v>0</v>
      </c>
      <c r="AW111" s="268">
        <f t="shared" si="29"/>
        <v>0</v>
      </c>
      <c r="AX111" s="268">
        <f t="shared" si="29"/>
        <v>0</v>
      </c>
      <c r="AY111" s="268">
        <f t="shared" si="29"/>
        <v>0</v>
      </c>
      <c r="AZ111" s="268">
        <f t="shared" si="29"/>
        <v>0</v>
      </c>
      <c r="BA111" s="268">
        <f t="shared" si="29"/>
        <v>0</v>
      </c>
      <c r="BB111" s="268">
        <f t="shared" si="29"/>
        <v>0</v>
      </c>
      <c r="BC111" s="268">
        <f t="shared" si="29"/>
        <v>0</v>
      </c>
      <c r="BD111" s="268">
        <f t="shared" si="29"/>
        <v>0</v>
      </c>
      <c r="BE111" s="268">
        <f t="shared" si="29"/>
        <v>0</v>
      </c>
      <c r="BF111" s="268">
        <f t="shared" si="29"/>
        <v>0</v>
      </c>
      <c r="BG111" s="268">
        <f t="shared" si="29"/>
        <v>0</v>
      </c>
      <c r="BH111" s="268">
        <f t="shared" si="29"/>
        <v>0</v>
      </c>
      <c r="BI111" s="268">
        <f t="shared" si="29"/>
        <v>0</v>
      </c>
      <c r="BJ111" s="268">
        <f t="shared" si="29"/>
        <v>0</v>
      </c>
      <c r="BK111" s="268">
        <f t="shared" si="29"/>
        <v>0</v>
      </c>
    </row>
    <row r="112" spans="1:63">
      <c r="A112" s="253"/>
      <c r="B112" s="188"/>
      <c r="C112" s="165" t="s">
        <v>73</v>
      </c>
      <c r="D112" s="194"/>
      <c r="E112" s="165" t="s">
        <v>76</v>
      </c>
      <c r="F112" s="290"/>
      <c r="G112" s="273"/>
      <c r="H112" s="274"/>
      <c r="I112" s="266"/>
      <c r="J112" s="300"/>
      <c r="K112" s="300"/>
      <c r="L112" s="309"/>
      <c r="M112" s="315"/>
      <c r="N112" s="312"/>
      <c r="O112" s="300"/>
      <c r="P112" s="266"/>
      <c r="Q112" s="303"/>
      <c r="R112" s="303"/>
      <c r="S112" s="306"/>
      <c r="T112" s="303"/>
      <c r="U112" s="297"/>
      <c r="X112" s="269"/>
      <c r="Y112" s="269"/>
      <c r="Z112" s="269"/>
      <c r="AA112" s="269"/>
      <c r="AB112" s="269"/>
      <c r="AC112" s="269"/>
      <c r="AD112" s="269"/>
      <c r="AE112" s="269"/>
      <c r="AF112" s="269"/>
      <c r="AG112" s="269"/>
      <c r="AH112" s="269"/>
      <c r="AI112" s="269"/>
      <c r="AJ112" s="269"/>
      <c r="AK112" s="269"/>
      <c r="AL112" s="269"/>
      <c r="AM112" s="269"/>
      <c r="AN112" s="269"/>
      <c r="AO112" s="269"/>
      <c r="AP112" s="269"/>
      <c r="AS112" s="269"/>
      <c r="AT112" s="269"/>
      <c r="AU112" s="269"/>
      <c r="AV112" s="269"/>
      <c r="AW112" s="269"/>
      <c r="AX112" s="269"/>
      <c r="AY112" s="269"/>
      <c r="AZ112" s="269"/>
      <c r="BA112" s="269"/>
      <c r="BB112" s="269"/>
      <c r="BC112" s="269"/>
      <c r="BD112" s="269"/>
      <c r="BE112" s="269"/>
      <c r="BF112" s="269"/>
      <c r="BG112" s="269"/>
      <c r="BH112" s="269"/>
      <c r="BI112" s="269"/>
      <c r="BJ112" s="269"/>
      <c r="BK112" s="269"/>
    </row>
    <row r="113" spans="1:63">
      <c r="A113" s="253"/>
      <c r="B113" s="188"/>
      <c r="C113" s="165" t="s">
        <v>74</v>
      </c>
      <c r="D113" s="194"/>
      <c r="E113" s="165" t="s">
        <v>77</v>
      </c>
      <c r="F113" s="290"/>
      <c r="G113" s="273"/>
      <c r="H113" s="274"/>
      <c r="I113" s="266"/>
      <c r="J113" s="300"/>
      <c r="K113" s="300"/>
      <c r="L113" s="309"/>
      <c r="M113" s="315"/>
      <c r="N113" s="312"/>
      <c r="O113" s="300"/>
      <c r="P113" s="266"/>
      <c r="Q113" s="303"/>
      <c r="R113" s="303"/>
      <c r="S113" s="306"/>
      <c r="T113" s="303"/>
      <c r="U113" s="297"/>
      <c r="X113" s="269"/>
      <c r="Y113" s="269"/>
      <c r="Z113" s="269"/>
      <c r="AA113" s="269"/>
      <c r="AB113" s="269"/>
      <c r="AC113" s="269"/>
      <c r="AD113" s="269"/>
      <c r="AE113" s="269"/>
      <c r="AF113" s="269"/>
      <c r="AG113" s="269"/>
      <c r="AH113" s="269"/>
      <c r="AI113" s="269"/>
      <c r="AJ113" s="269"/>
      <c r="AK113" s="269"/>
      <c r="AL113" s="269"/>
      <c r="AM113" s="269"/>
      <c r="AN113" s="269"/>
      <c r="AO113" s="269"/>
      <c r="AP113" s="269"/>
      <c r="AS113" s="269"/>
      <c r="AT113" s="269"/>
      <c r="AU113" s="269"/>
      <c r="AV113" s="269"/>
      <c r="AW113" s="269"/>
      <c r="AX113" s="269"/>
      <c r="AY113" s="269"/>
      <c r="AZ113" s="269"/>
      <c r="BA113" s="269"/>
      <c r="BB113" s="269"/>
      <c r="BC113" s="269"/>
      <c r="BD113" s="269"/>
      <c r="BE113" s="269"/>
      <c r="BF113" s="269"/>
      <c r="BG113" s="269"/>
      <c r="BH113" s="269"/>
      <c r="BI113" s="269"/>
      <c r="BJ113" s="269"/>
      <c r="BK113" s="269"/>
    </row>
    <row r="114" spans="1:63">
      <c r="A114" s="253"/>
      <c r="B114" s="222"/>
      <c r="C114" s="166"/>
      <c r="D114" s="194"/>
      <c r="E114" s="167" t="s">
        <v>78</v>
      </c>
      <c r="F114" s="290"/>
      <c r="G114" s="273"/>
      <c r="H114" s="274"/>
      <c r="I114" s="266"/>
      <c r="J114" s="300"/>
      <c r="K114" s="300"/>
      <c r="L114" s="309"/>
      <c r="M114" s="315"/>
      <c r="N114" s="312"/>
      <c r="O114" s="300"/>
      <c r="P114" s="266"/>
      <c r="Q114" s="303"/>
      <c r="R114" s="303"/>
      <c r="S114" s="306"/>
      <c r="T114" s="303"/>
      <c r="U114" s="297"/>
      <c r="X114" s="269"/>
      <c r="Y114" s="269"/>
      <c r="Z114" s="269"/>
      <c r="AA114" s="269"/>
      <c r="AB114" s="269"/>
      <c r="AC114" s="269"/>
      <c r="AD114" s="269"/>
      <c r="AE114" s="269"/>
      <c r="AF114" s="269"/>
      <c r="AG114" s="269"/>
      <c r="AH114" s="269"/>
      <c r="AI114" s="269"/>
      <c r="AJ114" s="269"/>
      <c r="AK114" s="269"/>
      <c r="AL114" s="269"/>
      <c r="AM114" s="269"/>
      <c r="AN114" s="269"/>
      <c r="AO114" s="269"/>
      <c r="AP114" s="269"/>
      <c r="AS114" s="269"/>
      <c r="AT114" s="269"/>
      <c r="AU114" s="269"/>
      <c r="AV114" s="269"/>
      <c r="AW114" s="269"/>
      <c r="AX114" s="269"/>
      <c r="AY114" s="269"/>
      <c r="AZ114" s="269"/>
      <c r="BA114" s="269"/>
      <c r="BB114" s="269"/>
      <c r="BC114" s="269"/>
      <c r="BD114" s="269"/>
      <c r="BE114" s="269"/>
      <c r="BF114" s="269"/>
      <c r="BG114" s="269"/>
      <c r="BH114" s="269"/>
      <c r="BI114" s="269"/>
      <c r="BJ114" s="269"/>
      <c r="BK114" s="269"/>
    </row>
    <row r="115" spans="1:63">
      <c r="A115" s="253"/>
      <c r="B115" s="222"/>
      <c r="C115" s="166"/>
      <c r="D115" s="194"/>
      <c r="E115" s="167" t="s">
        <v>79</v>
      </c>
      <c r="F115" s="290"/>
      <c r="G115" s="273"/>
      <c r="H115" s="274"/>
      <c r="I115" s="266"/>
      <c r="J115" s="300"/>
      <c r="K115" s="300"/>
      <c r="L115" s="309"/>
      <c r="M115" s="315"/>
      <c r="N115" s="312"/>
      <c r="O115" s="300"/>
      <c r="P115" s="266"/>
      <c r="Q115" s="303"/>
      <c r="R115" s="303"/>
      <c r="S115" s="306"/>
      <c r="T115" s="303"/>
      <c r="U115" s="297"/>
      <c r="X115" s="270"/>
      <c r="Y115" s="270"/>
      <c r="Z115" s="270"/>
      <c r="AA115" s="270"/>
      <c r="AB115" s="270"/>
      <c r="AC115" s="270"/>
      <c r="AD115" s="270"/>
      <c r="AE115" s="270"/>
      <c r="AF115" s="270"/>
      <c r="AG115" s="270"/>
      <c r="AH115" s="270"/>
      <c r="AI115" s="270"/>
      <c r="AJ115" s="270"/>
      <c r="AK115" s="270"/>
      <c r="AL115" s="270"/>
      <c r="AM115" s="270"/>
      <c r="AN115" s="270"/>
      <c r="AO115" s="270"/>
      <c r="AP115" s="270"/>
      <c r="AS115" s="270"/>
      <c r="AT115" s="270"/>
      <c r="AU115" s="270"/>
      <c r="AV115" s="270"/>
      <c r="AW115" s="270"/>
      <c r="AX115" s="270"/>
      <c r="AY115" s="270"/>
      <c r="AZ115" s="270"/>
      <c r="BA115" s="270"/>
      <c r="BB115" s="270"/>
      <c r="BC115" s="270"/>
      <c r="BD115" s="270"/>
      <c r="BE115" s="270"/>
      <c r="BF115" s="270"/>
      <c r="BG115" s="270"/>
      <c r="BH115" s="270"/>
      <c r="BI115" s="270"/>
      <c r="BJ115" s="270"/>
      <c r="BK115" s="270"/>
    </row>
    <row r="116" spans="1:63" ht="13.5" thickBot="1">
      <c r="A116" s="254"/>
      <c r="B116" s="225"/>
      <c r="C116" s="214"/>
      <c r="D116" s="213"/>
      <c r="E116" s="215" t="s">
        <v>142</v>
      </c>
      <c r="F116" s="291"/>
      <c r="G116" s="275"/>
      <c r="H116" s="276"/>
      <c r="I116" s="267"/>
      <c r="J116" s="301"/>
      <c r="K116" s="301"/>
      <c r="L116" s="310"/>
      <c r="M116" s="316"/>
      <c r="N116" s="313"/>
      <c r="O116" s="301"/>
      <c r="P116" s="267"/>
      <c r="Q116" s="304"/>
      <c r="R116" s="304"/>
      <c r="S116" s="307"/>
      <c r="T116" s="304"/>
      <c r="U116" s="298"/>
      <c r="X116" s="198"/>
      <c r="Y116" s="198"/>
      <c r="Z116" s="198"/>
      <c r="AA116" s="198"/>
      <c r="AB116" s="198"/>
      <c r="AC116" s="198"/>
      <c r="AD116" s="198"/>
      <c r="AE116" s="198"/>
      <c r="AF116" s="198"/>
      <c r="AG116" s="198"/>
      <c r="AH116" s="198"/>
      <c r="AI116" s="198"/>
      <c r="AJ116" s="198"/>
      <c r="AK116" s="198"/>
      <c r="AL116" s="198"/>
      <c r="AM116" s="198"/>
      <c r="AN116" s="198"/>
      <c r="AO116" s="198"/>
      <c r="AP116" s="198"/>
      <c r="AS116" s="198"/>
      <c r="AT116" s="198"/>
      <c r="AU116" s="198"/>
      <c r="AV116" s="198"/>
      <c r="AW116" s="198"/>
      <c r="AX116" s="198"/>
      <c r="AY116" s="198"/>
      <c r="AZ116" s="198"/>
      <c r="BA116" s="198"/>
      <c r="BB116" s="198"/>
      <c r="BC116" s="198"/>
      <c r="BD116" s="198"/>
      <c r="BE116" s="198"/>
      <c r="BF116" s="198"/>
      <c r="BG116" s="198"/>
      <c r="BH116" s="198"/>
      <c r="BI116" s="198"/>
      <c r="BJ116" s="198"/>
      <c r="BK116" s="198"/>
    </row>
    <row r="117" spans="1:63">
      <c r="A117" s="252" t="str">
        <f>A177</f>
        <v>O1 Grass Channel with Amended Soils</v>
      </c>
      <c r="B117" s="187"/>
      <c r="C117" s="164" t="s">
        <v>29</v>
      </c>
      <c r="D117" s="193"/>
      <c r="E117" s="164" t="s">
        <v>75</v>
      </c>
      <c r="F117" s="289">
        <f>1.7/12*('Site Data'!$F$26*$B117+'Site Data'!$F$27*($B118+$B119)+'Site Data'!$F$28*SUM($D117:$D122))</f>
        <v>0</v>
      </c>
      <c r="G117" s="271" t="s">
        <v>51</v>
      </c>
      <c r="H117" s="272"/>
      <c r="I117" s="265">
        <v>0.3</v>
      </c>
      <c r="J117" s="299">
        <f>AM153</f>
        <v>0</v>
      </c>
      <c r="K117" s="299">
        <f>F117+J117</f>
        <v>0</v>
      </c>
      <c r="L117" s="308" t="s">
        <v>14</v>
      </c>
      <c r="M117" s="314"/>
      <c r="N117" s="311">
        <f>IF(M117*I117&lt;=K117,M117*I117,K117)</f>
        <v>0</v>
      </c>
      <c r="O117" s="299">
        <f>K117-N117</f>
        <v>0</v>
      </c>
      <c r="P117" s="265">
        <v>0.3</v>
      </c>
      <c r="Q117" s="302">
        <f>BH153</f>
        <v>0</v>
      </c>
      <c r="R117" s="302">
        <f>1.7/12*('Site Data'!$F$26*B117*'Site Data'!$C$16+'Site Data'!$F$27*(SUMPRODUCT(B118:B119,'Site Data'!$C$19:$C$20))+'Site Data'!$F$28*(SUMPRODUCT(D117:D122,'Site Data'!$C$24:$C$29)))*2.72/43560+Q117</f>
        <v>0</v>
      </c>
      <c r="S117" s="305">
        <f>IF(K117&gt;0,IF(M117&lt;K117,(R117*N117/K117)+(M117-N117)/K117*P117*R117,(R117*N117/K117)+(K117-N117)/K117*P117*R117),0)</f>
        <v>0</v>
      </c>
      <c r="T117" s="302">
        <f>R117-S117</f>
        <v>0</v>
      </c>
      <c r="U117" s="296"/>
      <c r="X117" s="268">
        <f t="shared" ref="X117:AP117" si="30">IF($U117=X$26,$O117,0)</f>
        <v>0</v>
      </c>
      <c r="Y117" s="268">
        <f t="shared" si="30"/>
        <v>0</v>
      </c>
      <c r="Z117" s="268">
        <f t="shared" si="30"/>
        <v>0</v>
      </c>
      <c r="AA117" s="268">
        <f t="shared" si="30"/>
        <v>0</v>
      </c>
      <c r="AB117" s="268">
        <f t="shared" si="30"/>
        <v>0</v>
      </c>
      <c r="AC117" s="268">
        <f t="shared" si="30"/>
        <v>0</v>
      </c>
      <c r="AD117" s="268">
        <f t="shared" si="30"/>
        <v>0</v>
      </c>
      <c r="AE117" s="268">
        <f t="shared" si="30"/>
        <v>0</v>
      </c>
      <c r="AF117" s="268">
        <f t="shared" si="30"/>
        <v>0</v>
      </c>
      <c r="AG117" s="268">
        <f t="shared" si="30"/>
        <v>0</v>
      </c>
      <c r="AH117" s="268">
        <f t="shared" si="30"/>
        <v>0</v>
      </c>
      <c r="AI117" s="268">
        <f t="shared" si="30"/>
        <v>0</v>
      </c>
      <c r="AJ117" s="268">
        <f t="shared" si="30"/>
        <v>0</v>
      </c>
      <c r="AK117" s="268">
        <f t="shared" si="30"/>
        <v>0</v>
      </c>
      <c r="AL117" s="268">
        <f t="shared" si="30"/>
        <v>0</v>
      </c>
      <c r="AM117" s="268">
        <f t="shared" si="30"/>
        <v>0</v>
      </c>
      <c r="AN117" s="268">
        <f t="shared" si="30"/>
        <v>0</v>
      </c>
      <c r="AO117" s="268">
        <f t="shared" si="30"/>
        <v>0</v>
      </c>
      <c r="AP117" s="268">
        <f t="shared" si="30"/>
        <v>0</v>
      </c>
      <c r="AS117" s="268">
        <f t="shared" ref="AS117:BK117" si="31">IF($U117=AS$26,$T117,0)</f>
        <v>0</v>
      </c>
      <c r="AT117" s="268">
        <f t="shared" si="31"/>
        <v>0</v>
      </c>
      <c r="AU117" s="268">
        <f t="shared" si="31"/>
        <v>0</v>
      </c>
      <c r="AV117" s="268">
        <f t="shared" si="31"/>
        <v>0</v>
      </c>
      <c r="AW117" s="268">
        <f t="shared" si="31"/>
        <v>0</v>
      </c>
      <c r="AX117" s="268">
        <f t="shared" si="31"/>
        <v>0</v>
      </c>
      <c r="AY117" s="268">
        <f t="shared" si="31"/>
        <v>0</v>
      </c>
      <c r="AZ117" s="268">
        <f t="shared" si="31"/>
        <v>0</v>
      </c>
      <c r="BA117" s="268">
        <f t="shared" si="31"/>
        <v>0</v>
      </c>
      <c r="BB117" s="268">
        <f t="shared" si="31"/>
        <v>0</v>
      </c>
      <c r="BC117" s="268">
        <f t="shared" si="31"/>
        <v>0</v>
      </c>
      <c r="BD117" s="268">
        <f t="shared" si="31"/>
        <v>0</v>
      </c>
      <c r="BE117" s="268">
        <f t="shared" si="31"/>
        <v>0</v>
      </c>
      <c r="BF117" s="268">
        <f t="shared" si="31"/>
        <v>0</v>
      </c>
      <c r="BG117" s="268">
        <f t="shared" si="31"/>
        <v>0</v>
      </c>
      <c r="BH117" s="268">
        <f t="shared" si="31"/>
        <v>0</v>
      </c>
      <c r="BI117" s="268">
        <f t="shared" si="31"/>
        <v>0</v>
      </c>
      <c r="BJ117" s="268">
        <f t="shared" si="31"/>
        <v>0</v>
      </c>
      <c r="BK117" s="268">
        <f t="shared" si="31"/>
        <v>0</v>
      </c>
    </row>
    <row r="118" spans="1:63">
      <c r="A118" s="253"/>
      <c r="B118" s="188"/>
      <c r="C118" s="165" t="s">
        <v>73</v>
      </c>
      <c r="D118" s="194"/>
      <c r="E118" s="165" t="s">
        <v>76</v>
      </c>
      <c r="F118" s="290"/>
      <c r="G118" s="273"/>
      <c r="H118" s="274"/>
      <c r="I118" s="266"/>
      <c r="J118" s="300"/>
      <c r="K118" s="300"/>
      <c r="L118" s="309"/>
      <c r="M118" s="315"/>
      <c r="N118" s="312"/>
      <c r="O118" s="300"/>
      <c r="P118" s="266"/>
      <c r="Q118" s="303"/>
      <c r="R118" s="303"/>
      <c r="S118" s="306"/>
      <c r="T118" s="303"/>
      <c r="U118" s="297"/>
      <c r="X118" s="269"/>
      <c r="Y118" s="269"/>
      <c r="Z118" s="269"/>
      <c r="AA118" s="269"/>
      <c r="AB118" s="269"/>
      <c r="AC118" s="269"/>
      <c r="AD118" s="269"/>
      <c r="AE118" s="269"/>
      <c r="AF118" s="269"/>
      <c r="AG118" s="269"/>
      <c r="AH118" s="269"/>
      <c r="AI118" s="269"/>
      <c r="AJ118" s="269"/>
      <c r="AK118" s="269"/>
      <c r="AL118" s="269"/>
      <c r="AM118" s="269"/>
      <c r="AN118" s="269"/>
      <c r="AO118" s="269"/>
      <c r="AP118" s="269"/>
      <c r="AS118" s="269"/>
      <c r="AT118" s="269"/>
      <c r="AU118" s="269"/>
      <c r="AV118" s="269"/>
      <c r="AW118" s="269"/>
      <c r="AX118" s="269"/>
      <c r="AY118" s="269"/>
      <c r="AZ118" s="269"/>
      <c r="BA118" s="269"/>
      <c r="BB118" s="269"/>
      <c r="BC118" s="269"/>
      <c r="BD118" s="269"/>
      <c r="BE118" s="269"/>
      <c r="BF118" s="269"/>
      <c r="BG118" s="269"/>
      <c r="BH118" s="269"/>
      <c r="BI118" s="269"/>
      <c r="BJ118" s="269"/>
      <c r="BK118" s="269"/>
    </row>
    <row r="119" spans="1:63">
      <c r="A119" s="253"/>
      <c r="B119" s="188"/>
      <c r="C119" s="165" t="s">
        <v>74</v>
      </c>
      <c r="D119" s="194"/>
      <c r="E119" s="165" t="s">
        <v>77</v>
      </c>
      <c r="F119" s="290"/>
      <c r="G119" s="273"/>
      <c r="H119" s="274"/>
      <c r="I119" s="266"/>
      <c r="J119" s="300"/>
      <c r="K119" s="300"/>
      <c r="L119" s="309"/>
      <c r="M119" s="315"/>
      <c r="N119" s="312"/>
      <c r="O119" s="300"/>
      <c r="P119" s="266"/>
      <c r="Q119" s="303"/>
      <c r="R119" s="303"/>
      <c r="S119" s="306"/>
      <c r="T119" s="303"/>
      <c r="U119" s="297"/>
      <c r="X119" s="269"/>
      <c r="Y119" s="269"/>
      <c r="Z119" s="269"/>
      <c r="AA119" s="269"/>
      <c r="AB119" s="269"/>
      <c r="AC119" s="269"/>
      <c r="AD119" s="269"/>
      <c r="AE119" s="269"/>
      <c r="AF119" s="269"/>
      <c r="AG119" s="269"/>
      <c r="AH119" s="269"/>
      <c r="AI119" s="269"/>
      <c r="AJ119" s="269"/>
      <c r="AK119" s="269"/>
      <c r="AL119" s="269"/>
      <c r="AM119" s="269"/>
      <c r="AN119" s="269"/>
      <c r="AO119" s="269"/>
      <c r="AP119" s="269"/>
      <c r="AS119" s="269"/>
      <c r="AT119" s="269"/>
      <c r="AU119" s="269"/>
      <c r="AV119" s="269"/>
      <c r="AW119" s="269"/>
      <c r="AX119" s="269"/>
      <c r="AY119" s="269"/>
      <c r="AZ119" s="269"/>
      <c r="BA119" s="269"/>
      <c r="BB119" s="269"/>
      <c r="BC119" s="269"/>
      <c r="BD119" s="269"/>
      <c r="BE119" s="269"/>
      <c r="BF119" s="269"/>
      <c r="BG119" s="269"/>
      <c r="BH119" s="269"/>
      <c r="BI119" s="269"/>
      <c r="BJ119" s="269"/>
      <c r="BK119" s="269"/>
    </row>
    <row r="120" spans="1:63">
      <c r="A120" s="253"/>
      <c r="B120" s="222"/>
      <c r="C120" s="166"/>
      <c r="D120" s="194"/>
      <c r="E120" s="167" t="s">
        <v>78</v>
      </c>
      <c r="F120" s="290"/>
      <c r="G120" s="273"/>
      <c r="H120" s="274"/>
      <c r="I120" s="266"/>
      <c r="J120" s="300"/>
      <c r="K120" s="300"/>
      <c r="L120" s="309"/>
      <c r="M120" s="315"/>
      <c r="N120" s="312"/>
      <c r="O120" s="300"/>
      <c r="P120" s="266"/>
      <c r="Q120" s="303"/>
      <c r="R120" s="303"/>
      <c r="S120" s="306"/>
      <c r="T120" s="303"/>
      <c r="U120" s="297"/>
      <c r="X120" s="269"/>
      <c r="Y120" s="269"/>
      <c r="Z120" s="269"/>
      <c r="AA120" s="269"/>
      <c r="AB120" s="269"/>
      <c r="AC120" s="269"/>
      <c r="AD120" s="269"/>
      <c r="AE120" s="269"/>
      <c r="AF120" s="269"/>
      <c r="AG120" s="269"/>
      <c r="AH120" s="269"/>
      <c r="AI120" s="269"/>
      <c r="AJ120" s="269"/>
      <c r="AK120" s="269"/>
      <c r="AL120" s="269"/>
      <c r="AM120" s="269"/>
      <c r="AN120" s="269"/>
      <c r="AO120" s="269"/>
      <c r="AP120" s="269"/>
      <c r="AS120" s="269"/>
      <c r="AT120" s="269"/>
      <c r="AU120" s="269"/>
      <c r="AV120" s="269"/>
      <c r="AW120" s="269"/>
      <c r="AX120" s="269"/>
      <c r="AY120" s="269"/>
      <c r="AZ120" s="269"/>
      <c r="BA120" s="269"/>
      <c r="BB120" s="269"/>
      <c r="BC120" s="269"/>
      <c r="BD120" s="269"/>
      <c r="BE120" s="269"/>
      <c r="BF120" s="269"/>
      <c r="BG120" s="269"/>
      <c r="BH120" s="269"/>
      <c r="BI120" s="269"/>
      <c r="BJ120" s="269"/>
      <c r="BK120" s="269"/>
    </row>
    <row r="121" spans="1:63">
      <c r="A121" s="253"/>
      <c r="B121" s="222"/>
      <c r="C121" s="166"/>
      <c r="D121" s="194"/>
      <c r="E121" s="167" t="s">
        <v>79</v>
      </c>
      <c r="F121" s="290"/>
      <c r="G121" s="273"/>
      <c r="H121" s="274"/>
      <c r="I121" s="266"/>
      <c r="J121" s="300"/>
      <c r="K121" s="300"/>
      <c r="L121" s="309"/>
      <c r="M121" s="315"/>
      <c r="N121" s="312"/>
      <c r="O121" s="300"/>
      <c r="P121" s="266"/>
      <c r="Q121" s="303"/>
      <c r="R121" s="303"/>
      <c r="S121" s="306"/>
      <c r="T121" s="303"/>
      <c r="U121" s="297"/>
      <c r="X121" s="270"/>
      <c r="Y121" s="270"/>
      <c r="Z121" s="270"/>
      <c r="AA121" s="270"/>
      <c r="AB121" s="270"/>
      <c r="AC121" s="270"/>
      <c r="AD121" s="270"/>
      <c r="AE121" s="270"/>
      <c r="AF121" s="270"/>
      <c r="AG121" s="270"/>
      <c r="AH121" s="270"/>
      <c r="AI121" s="270"/>
      <c r="AJ121" s="270"/>
      <c r="AK121" s="270"/>
      <c r="AL121" s="270"/>
      <c r="AM121" s="270"/>
      <c r="AN121" s="270"/>
      <c r="AO121" s="270"/>
      <c r="AP121" s="270"/>
      <c r="AS121" s="270"/>
      <c r="AT121" s="270"/>
      <c r="AU121" s="270"/>
      <c r="AV121" s="270"/>
      <c r="AW121" s="270"/>
      <c r="AX121" s="270"/>
      <c r="AY121" s="270"/>
      <c r="AZ121" s="270"/>
      <c r="BA121" s="270"/>
      <c r="BB121" s="270"/>
      <c r="BC121" s="270"/>
      <c r="BD121" s="270"/>
      <c r="BE121" s="270"/>
      <c r="BF121" s="270"/>
      <c r="BG121" s="270"/>
      <c r="BH121" s="270"/>
      <c r="BI121" s="270"/>
      <c r="BJ121" s="270"/>
      <c r="BK121" s="270"/>
    </row>
    <row r="122" spans="1:63" ht="13.5" thickBot="1">
      <c r="A122" s="254"/>
      <c r="B122" s="225"/>
      <c r="C122" s="214"/>
      <c r="D122" s="213"/>
      <c r="E122" s="215" t="s">
        <v>142</v>
      </c>
      <c r="F122" s="291"/>
      <c r="G122" s="275"/>
      <c r="H122" s="276"/>
      <c r="I122" s="267"/>
      <c r="J122" s="301"/>
      <c r="K122" s="301"/>
      <c r="L122" s="310"/>
      <c r="M122" s="316"/>
      <c r="N122" s="313"/>
      <c r="O122" s="301"/>
      <c r="P122" s="267"/>
      <c r="Q122" s="304"/>
      <c r="R122" s="304"/>
      <c r="S122" s="307"/>
      <c r="T122" s="304"/>
      <c r="U122" s="298"/>
      <c r="X122" s="198"/>
      <c r="Y122" s="198"/>
      <c r="Z122" s="198"/>
      <c r="AA122" s="198"/>
      <c r="AB122" s="198"/>
      <c r="AC122" s="198"/>
      <c r="AD122" s="198"/>
      <c r="AE122" s="198"/>
      <c r="AF122" s="198"/>
      <c r="AG122" s="198"/>
      <c r="AH122" s="198"/>
      <c r="AI122" s="198"/>
      <c r="AJ122" s="198"/>
      <c r="AK122" s="198"/>
      <c r="AL122" s="198"/>
      <c r="AM122" s="198"/>
      <c r="AN122" s="198"/>
      <c r="AO122" s="198"/>
      <c r="AP122" s="198"/>
      <c r="AS122" s="198"/>
      <c r="AT122" s="198"/>
      <c r="AU122" s="198"/>
      <c r="AV122" s="198"/>
      <c r="AW122" s="198"/>
      <c r="AX122" s="198"/>
      <c r="AY122" s="198"/>
      <c r="AZ122" s="198"/>
      <c r="BA122" s="198"/>
      <c r="BB122" s="198"/>
      <c r="BC122" s="198"/>
      <c r="BD122" s="198"/>
      <c r="BE122" s="198"/>
      <c r="BF122" s="198"/>
      <c r="BG122" s="198"/>
      <c r="BH122" s="198"/>
      <c r="BI122" s="198"/>
      <c r="BJ122" s="198"/>
      <c r="BK122" s="198"/>
    </row>
    <row r="123" spans="1:63">
      <c r="A123" s="252" t="str">
        <f>A178</f>
        <v>O2 Dry Swale</v>
      </c>
      <c r="B123" s="187"/>
      <c r="C123" s="164" t="s">
        <v>29</v>
      </c>
      <c r="D123" s="193"/>
      <c r="E123" s="164" t="s">
        <v>75</v>
      </c>
      <c r="F123" s="289">
        <f>1.7/12*('Site Data'!$F$26*$B123+'Site Data'!$F$27*($B124+$B125)+'Site Data'!$F$28*SUM($D123:$D128))</f>
        <v>0</v>
      </c>
      <c r="G123" s="271" t="s">
        <v>68</v>
      </c>
      <c r="H123" s="272"/>
      <c r="I123" s="265">
        <v>0.6</v>
      </c>
      <c r="J123" s="299">
        <f>AN153</f>
        <v>0</v>
      </c>
      <c r="K123" s="299">
        <f>F123+J123</f>
        <v>0</v>
      </c>
      <c r="L123" s="308" t="s">
        <v>14</v>
      </c>
      <c r="M123" s="314"/>
      <c r="N123" s="311">
        <f>IF(M123*I123&lt;=K123,M123*I123,K123)</f>
        <v>0</v>
      </c>
      <c r="O123" s="299">
        <f>K123-N123</f>
        <v>0</v>
      </c>
      <c r="P123" s="265">
        <v>0.5</v>
      </c>
      <c r="Q123" s="302">
        <f>BI153</f>
        <v>0</v>
      </c>
      <c r="R123" s="302">
        <f>1.7/12*('Site Data'!$F$26*B123*'Site Data'!$C$16+'Site Data'!$F$27*(SUMPRODUCT(B124:B125,'Site Data'!$C$19:$C$20))+'Site Data'!$F$28*(SUMPRODUCT(D123:D128,'Site Data'!$C$24:$C$29)))*2.72/43560+Q123</f>
        <v>0</v>
      </c>
      <c r="S123" s="305">
        <f>IF(K123&gt;0,IF(M123&lt;K123,(R123*N123/K123)+(M123-N123)/K123*P123*R123,(R123*N123/K123)+(K123-N123)/K123*P123*R123),0)</f>
        <v>0</v>
      </c>
      <c r="T123" s="302">
        <f>R123-S123</f>
        <v>0</v>
      </c>
      <c r="U123" s="296"/>
      <c r="X123" s="268">
        <f t="shared" ref="X123:AP123" si="32">IF($U123=X$26,$O123,0)</f>
        <v>0</v>
      </c>
      <c r="Y123" s="268">
        <f t="shared" si="32"/>
        <v>0</v>
      </c>
      <c r="Z123" s="268">
        <f t="shared" si="32"/>
        <v>0</v>
      </c>
      <c r="AA123" s="268">
        <f t="shared" si="32"/>
        <v>0</v>
      </c>
      <c r="AB123" s="268">
        <f t="shared" si="32"/>
        <v>0</v>
      </c>
      <c r="AC123" s="268">
        <f t="shared" si="32"/>
        <v>0</v>
      </c>
      <c r="AD123" s="268">
        <f t="shared" si="32"/>
        <v>0</v>
      </c>
      <c r="AE123" s="268">
        <f t="shared" si="32"/>
        <v>0</v>
      </c>
      <c r="AF123" s="268">
        <f t="shared" si="32"/>
        <v>0</v>
      </c>
      <c r="AG123" s="268">
        <f t="shared" si="32"/>
        <v>0</v>
      </c>
      <c r="AH123" s="268">
        <f t="shared" si="32"/>
        <v>0</v>
      </c>
      <c r="AI123" s="268">
        <f t="shared" si="32"/>
        <v>0</v>
      </c>
      <c r="AJ123" s="268">
        <f t="shared" si="32"/>
        <v>0</v>
      </c>
      <c r="AK123" s="268">
        <f t="shared" si="32"/>
        <v>0</v>
      </c>
      <c r="AL123" s="268">
        <f t="shared" si="32"/>
        <v>0</v>
      </c>
      <c r="AM123" s="268">
        <f t="shared" si="32"/>
        <v>0</v>
      </c>
      <c r="AN123" s="268">
        <f t="shared" si="32"/>
        <v>0</v>
      </c>
      <c r="AO123" s="268">
        <f t="shared" si="32"/>
        <v>0</v>
      </c>
      <c r="AP123" s="268">
        <f t="shared" si="32"/>
        <v>0</v>
      </c>
      <c r="AS123" s="268">
        <f t="shared" ref="AS123:BK123" si="33">IF($U123=AS$26,$T123,0)</f>
        <v>0</v>
      </c>
      <c r="AT123" s="268">
        <f t="shared" si="33"/>
        <v>0</v>
      </c>
      <c r="AU123" s="268">
        <f t="shared" si="33"/>
        <v>0</v>
      </c>
      <c r="AV123" s="268">
        <f t="shared" si="33"/>
        <v>0</v>
      </c>
      <c r="AW123" s="268">
        <f t="shared" si="33"/>
        <v>0</v>
      </c>
      <c r="AX123" s="268">
        <f t="shared" si="33"/>
        <v>0</v>
      </c>
      <c r="AY123" s="268">
        <f t="shared" si="33"/>
        <v>0</v>
      </c>
      <c r="AZ123" s="268">
        <f t="shared" si="33"/>
        <v>0</v>
      </c>
      <c r="BA123" s="268">
        <f t="shared" si="33"/>
        <v>0</v>
      </c>
      <c r="BB123" s="268">
        <f t="shared" si="33"/>
        <v>0</v>
      </c>
      <c r="BC123" s="268">
        <f t="shared" si="33"/>
        <v>0</v>
      </c>
      <c r="BD123" s="268">
        <f t="shared" si="33"/>
        <v>0</v>
      </c>
      <c r="BE123" s="268">
        <f t="shared" si="33"/>
        <v>0</v>
      </c>
      <c r="BF123" s="268">
        <f t="shared" si="33"/>
        <v>0</v>
      </c>
      <c r="BG123" s="268">
        <f t="shared" si="33"/>
        <v>0</v>
      </c>
      <c r="BH123" s="268">
        <f t="shared" si="33"/>
        <v>0</v>
      </c>
      <c r="BI123" s="268">
        <f t="shared" si="33"/>
        <v>0</v>
      </c>
      <c r="BJ123" s="268">
        <f t="shared" si="33"/>
        <v>0</v>
      </c>
      <c r="BK123" s="268">
        <f t="shared" si="33"/>
        <v>0</v>
      </c>
    </row>
    <row r="124" spans="1:63">
      <c r="A124" s="253"/>
      <c r="B124" s="188"/>
      <c r="C124" s="165" t="s">
        <v>73</v>
      </c>
      <c r="D124" s="194"/>
      <c r="E124" s="165" t="s">
        <v>76</v>
      </c>
      <c r="F124" s="290"/>
      <c r="G124" s="273"/>
      <c r="H124" s="274"/>
      <c r="I124" s="266"/>
      <c r="J124" s="300"/>
      <c r="K124" s="300"/>
      <c r="L124" s="309"/>
      <c r="M124" s="315"/>
      <c r="N124" s="312"/>
      <c r="O124" s="300"/>
      <c r="P124" s="266"/>
      <c r="Q124" s="303"/>
      <c r="R124" s="303"/>
      <c r="S124" s="306"/>
      <c r="T124" s="303"/>
      <c r="U124" s="297"/>
      <c r="X124" s="269"/>
      <c r="Y124" s="269"/>
      <c r="Z124" s="269"/>
      <c r="AA124" s="269"/>
      <c r="AB124" s="269"/>
      <c r="AC124" s="269"/>
      <c r="AD124" s="269"/>
      <c r="AE124" s="269"/>
      <c r="AF124" s="269"/>
      <c r="AG124" s="269"/>
      <c r="AH124" s="269"/>
      <c r="AI124" s="269"/>
      <c r="AJ124" s="269"/>
      <c r="AK124" s="269"/>
      <c r="AL124" s="269"/>
      <c r="AM124" s="269"/>
      <c r="AN124" s="269"/>
      <c r="AO124" s="269"/>
      <c r="AP124" s="269"/>
      <c r="AS124" s="269"/>
      <c r="AT124" s="269"/>
      <c r="AU124" s="269"/>
      <c r="AV124" s="269"/>
      <c r="AW124" s="269"/>
      <c r="AX124" s="269"/>
      <c r="AY124" s="269"/>
      <c r="AZ124" s="269"/>
      <c r="BA124" s="269"/>
      <c r="BB124" s="269"/>
      <c r="BC124" s="269"/>
      <c r="BD124" s="269"/>
      <c r="BE124" s="269"/>
      <c r="BF124" s="269"/>
      <c r="BG124" s="269"/>
      <c r="BH124" s="269"/>
      <c r="BI124" s="269"/>
      <c r="BJ124" s="269"/>
      <c r="BK124" s="269"/>
    </row>
    <row r="125" spans="1:63">
      <c r="A125" s="253"/>
      <c r="B125" s="188"/>
      <c r="C125" s="165" t="s">
        <v>74</v>
      </c>
      <c r="D125" s="194"/>
      <c r="E125" s="165" t="s">
        <v>77</v>
      </c>
      <c r="F125" s="290"/>
      <c r="G125" s="273"/>
      <c r="H125" s="274"/>
      <c r="I125" s="266"/>
      <c r="J125" s="300"/>
      <c r="K125" s="300"/>
      <c r="L125" s="309"/>
      <c r="M125" s="315"/>
      <c r="N125" s="312"/>
      <c r="O125" s="300"/>
      <c r="P125" s="266"/>
      <c r="Q125" s="303"/>
      <c r="R125" s="303"/>
      <c r="S125" s="306"/>
      <c r="T125" s="303"/>
      <c r="U125" s="297"/>
      <c r="X125" s="269"/>
      <c r="Y125" s="269"/>
      <c r="Z125" s="269"/>
      <c r="AA125" s="269"/>
      <c r="AB125" s="269"/>
      <c r="AC125" s="269"/>
      <c r="AD125" s="269"/>
      <c r="AE125" s="269"/>
      <c r="AF125" s="269"/>
      <c r="AG125" s="269"/>
      <c r="AH125" s="269"/>
      <c r="AI125" s="269"/>
      <c r="AJ125" s="269"/>
      <c r="AK125" s="269"/>
      <c r="AL125" s="269"/>
      <c r="AM125" s="269"/>
      <c r="AN125" s="269"/>
      <c r="AO125" s="269"/>
      <c r="AP125" s="269"/>
      <c r="AS125" s="269"/>
      <c r="AT125" s="269"/>
      <c r="AU125" s="269"/>
      <c r="AV125" s="269"/>
      <c r="AW125" s="269"/>
      <c r="AX125" s="269"/>
      <c r="AY125" s="269"/>
      <c r="AZ125" s="269"/>
      <c r="BA125" s="269"/>
      <c r="BB125" s="269"/>
      <c r="BC125" s="269"/>
      <c r="BD125" s="269"/>
      <c r="BE125" s="269"/>
      <c r="BF125" s="269"/>
      <c r="BG125" s="269"/>
      <c r="BH125" s="269"/>
      <c r="BI125" s="269"/>
      <c r="BJ125" s="269"/>
      <c r="BK125" s="269"/>
    </row>
    <row r="126" spans="1:63">
      <c r="A126" s="253"/>
      <c r="B126" s="222"/>
      <c r="C126" s="166"/>
      <c r="D126" s="194"/>
      <c r="E126" s="167" t="s">
        <v>78</v>
      </c>
      <c r="F126" s="290"/>
      <c r="G126" s="273"/>
      <c r="H126" s="274"/>
      <c r="I126" s="266"/>
      <c r="J126" s="300"/>
      <c r="K126" s="300"/>
      <c r="L126" s="309"/>
      <c r="M126" s="315"/>
      <c r="N126" s="312"/>
      <c r="O126" s="300"/>
      <c r="P126" s="266"/>
      <c r="Q126" s="303"/>
      <c r="R126" s="303"/>
      <c r="S126" s="306"/>
      <c r="T126" s="303"/>
      <c r="U126" s="297"/>
      <c r="X126" s="269"/>
      <c r="Y126" s="269"/>
      <c r="Z126" s="269"/>
      <c r="AA126" s="269"/>
      <c r="AB126" s="269"/>
      <c r="AC126" s="269"/>
      <c r="AD126" s="269"/>
      <c r="AE126" s="269"/>
      <c r="AF126" s="269"/>
      <c r="AG126" s="269"/>
      <c r="AH126" s="269"/>
      <c r="AI126" s="269"/>
      <c r="AJ126" s="269"/>
      <c r="AK126" s="269"/>
      <c r="AL126" s="269"/>
      <c r="AM126" s="269"/>
      <c r="AN126" s="269"/>
      <c r="AO126" s="269"/>
      <c r="AP126" s="269"/>
      <c r="AS126" s="269"/>
      <c r="AT126" s="269"/>
      <c r="AU126" s="269"/>
      <c r="AV126" s="269"/>
      <c r="AW126" s="269"/>
      <c r="AX126" s="269"/>
      <c r="AY126" s="269"/>
      <c r="AZ126" s="269"/>
      <c r="BA126" s="269"/>
      <c r="BB126" s="269"/>
      <c r="BC126" s="269"/>
      <c r="BD126" s="269"/>
      <c r="BE126" s="269"/>
      <c r="BF126" s="269"/>
      <c r="BG126" s="269"/>
      <c r="BH126" s="269"/>
      <c r="BI126" s="269"/>
      <c r="BJ126" s="269"/>
      <c r="BK126" s="269"/>
    </row>
    <row r="127" spans="1:63">
      <c r="A127" s="253"/>
      <c r="B127" s="222"/>
      <c r="C127" s="166"/>
      <c r="D127" s="194"/>
      <c r="E127" s="167" t="s">
        <v>79</v>
      </c>
      <c r="F127" s="290"/>
      <c r="G127" s="273"/>
      <c r="H127" s="274"/>
      <c r="I127" s="266"/>
      <c r="J127" s="300"/>
      <c r="K127" s="300"/>
      <c r="L127" s="309"/>
      <c r="M127" s="315"/>
      <c r="N127" s="312"/>
      <c r="O127" s="300"/>
      <c r="P127" s="266"/>
      <c r="Q127" s="303"/>
      <c r="R127" s="303"/>
      <c r="S127" s="306"/>
      <c r="T127" s="303"/>
      <c r="U127" s="297"/>
      <c r="X127" s="270"/>
      <c r="Y127" s="270"/>
      <c r="Z127" s="270"/>
      <c r="AA127" s="270"/>
      <c r="AB127" s="270"/>
      <c r="AC127" s="270"/>
      <c r="AD127" s="270"/>
      <c r="AE127" s="270"/>
      <c r="AF127" s="270"/>
      <c r="AG127" s="270"/>
      <c r="AH127" s="270"/>
      <c r="AI127" s="270"/>
      <c r="AJ127" s="270"/>
      <c r="AK127" s="270"/>
      <c r="AL127" s="270"/>
      <c r="AM127" s="270"/>
      <c r="AN127" s="270"/>
      <c r="AO127" s="270"/>
      <c r="AP127" s="270"/>
      <c r="AS127" s="270"/>
      <c r="AT127" s="270"/>
      <c r="AU127" s="270"/>
      <c r="AV127" s="270"/>
      <c r="AW127" s="270"/>
      <c r="AX127" s="270"/>
      <c r="AY127" s="270"/>
      <c r="AZ127" s="270"/>
      <c r="BA127" s="270"/>
      <c r="BB127" s="270"/>
      <c r="BC127" s="270"/>
      <c r="BD127" s="270"/>
      <c r="BE127" s="270"/>
      <c r="BF127" s="270"/>
      <c r="BG127" s="270"/>
      <c r="BH127" s="270"/>
      <c r="BI127" s="270"/>
      <c r="BJ127" s="270"/>
      <c r="BK127" s="270"/>
    </row>
    <row r="128" spans="1:63" ht="13.5" thickBot="1">
      <c r="A128" s="254"/>
      <c r="B128" s="225"/>
      <c r="C128" s="214"/>
      <c r="D128" s="213"/>
      <c r="E128" s="215" t="s">
        <v>142</v>
      </c>
      <c r="F128" s="291"/>
      <c r="G128" s="275"/>
      <c r="H128" s="276"/>
      <c r="I128" s="267"/>
      <c r="J128" s="301"/>
      <c r="K128" s="301"/>
      <c r="L128" s="310"/>
      <c r="M128" s="316"/>
      <c r="N128" s="313"/>
      <c r="O128" s="301"/>
      <c r="P128" s="267"/>
      <c r="Q128" s="304"/>
      <c r="R128" s="304"/>
      <c r="S128" s="307"/>
      <c r="T128" s="304"/>
      <c r="U128" s="298"/>
      <c r="X128" s="198"/>
      <c r="Y128" s="198"/>
      <c r="Z128" s="198"/>
      <c r="AA128" s="198"/>
      <c r="AB128" s="198"/>
      <c r="AC128" s="198"/>
      <c r="AD128" s="198"/>
      <c r="AE128" s="198"/>
      <c r="AF128" s="198"/>
      <c r="AG128" s="198"/>
      <c r="AH128" s="198"/>
      <c r="AI128" s="198"/>
      <c r="AJ128" s="198"/>
      <c r="AK128" s="198"/>
      <c r="AL128" s="198"/>
      <c r="AM128" s="198"/>
      <c r="AN128" s="198"/>
      <c r="AO128" s="198"/>
      <c r="AP128" s="198"/>
      <c r="AS128" s="198"/>
      <c r="AT128" s="198"/>
      <c r="AU128" s="198"/>
      <c r="AV128" s="198"/>
      <c r="AW128" s="198"/>
      <c r="AX128" s="198"/>
      <c r="AY128" s="198"/>
      <c r="AZ128" s="198"/>
      <c r="BA128" s="198"/>
      <c r="BB128" s="198"/>
      <c r="BC128" s="198"/>
      <c r="BD128" s="198"/>
      <c r="BE128" s="198"/>
      <c r="BF128" s="198"/>
      <c r="BG128" s="198"/>
      <c r="BH128" s="198"/>
      <c r="BI128" s="198"/>
      <c r="BJ128" s="198"/>
      <c r="BK128" s="198"/>
    </row>
    <row r="129" spans="1:139">
      <c r="A129" s="252" t="str">
        <f>A179</f>
        <v>O3 Wet Swale</v>
      </c>
      <c r="B129" s="187"/>
      <c r="C129" s="164" t="s">
        <v>29</v>
      </c>
      <c r="D129" s="193"/>
      <c r="E129" s="164" t="s">
        <v>75</v>
      </c>
      <c r="F129" s="289">
        <f>1.7/12*('Site Data'!$F$26*$B129+'Site Data'!$F$27*($B130+$B131)+'Site Data'!$F$28*SUM($D129:$D134))</f>
        <v>0</v>
      </c>
      <c r="G129" s="271" t="s">
        <v>54</v>
      </c>
      <c r="H129" s="272"/>
      <c r="I129" s="265">
        <v>0</v>
      </c>
      <c r="J129" s="299">
        <f>AO153</f>
        <v>0</v>
      </c>
      <c r="K129" s="299">
        <f>F129+J129</f>
        <v>0</v>
      </c>
      <c r="L129" s="308" t="s">
        <v>14</v>
      </c>
      <c r="M129" s="314"/>
      <c r="N129" s="311">
        <v>0</v>
      </c>
      <c r="O129" s="299">
        <f>K129-N129</f>
        <v>0</v>
      </c>
      <c r="P129" s="265">
        <v>0.4</v>
      </c>
      <c r="Q129" s="302">
        <f>BJ153</f>
        <v>0</v>
      </c>
      <c r="R129" s="302">
        <f>1.7/12*('Site Data'!$F$26*B129*'Site Data'!$C$16+'Site Data'!$F$27*(SUMPRODUCT(B130:B131,'Site Data'!$C$19:$C$20))+'Site Data'!$F$28*(SUMPRODUCT(D129:D134,'Site Data'!$C$24:$C$29)))*2.72/43560+Q129</f>
        <v>0</v>
      </c>
      <c r="S129" s="305">
        <f>IF(K129&gt;0,IF(M129&lt;K129,(R129*N129/K129)+(M129-N129)/K129*P129*R129,(R129*N129/K129)+(K129-N129)/K129*P129*R129),0)</f>
        <v>0</v>
      </c>
      <c r="T129" s="302">
        <f>R129-S129</f>
        <v>0</v>
      </c>
      <c r="U129" s="296"/>
      <c r="X129" s="268">
        <f t="shared" ref="X129:AP129" si="34">IF($U129=X$26,$O129,0)</f>
        <v>0</v>
      </c>
      <c r="Y129" s="268">
        <f t="shared" si="34"/>
        <v>0</v>
      </c>
      <c r="Z129" s="268">
        <f t="shared" si="34"/>
        <v>0</v>
      </c>
      <c r="AA129" s="268">
        <f t="shared" si="34"/>
        <v>0</v>
      </c>
      <c r="AB129" s="268">
        <f t="shared" si="34"/>
        <v>0</v>
      </c>
      <c r="AC129" s="268">
        <f t="shared" si="34"/>
        <v>0</v>
      </c>
      <c r="AD129" s="268">
        <f t="shared" si="34"/>
        <v>0</v>
      </c>
      <c r="AE129" s="268">
        <f t="shared" si="34"/>
        <v>0</v>
      </c>
      <c r="AF129" s="268">
        <f t="shared" si="34"/>
        <v>0</v>
      </c>
      <c r="AG129" s="268">
        <f t="shared" si="34"/>
        <v>0</v>
      </c>
      <c r="AH129" s="268">
        <f t="shared" si="34"/>
        <v>0</v>
      </c>
      <c r="AI129" s="268">
        <f t="shared" si="34"/>
        <v>0</v>
      </c>
      <c r="AJ129" s="268">
        <f t="shared" si="34"/>
        <v>0</v>
      </c>
      <c r="AK129" s="268">
        <f t="shared" si="34"/>
        <v>0</v>
      </c>
      <c r="AL129" s="268">
        <f t="shared" si="34"/>
        <v>0</v>
      </c>
      <c r="AM129" s="268">
        <f t="shared" si="34"/>
        <v>0</v>
      </c>
      <c r="AN129" s="268">
        <f t="shared" si="34"/>
        <v>0</v>
      </c>
      <c r="AO129" s="268">
        <f t="shared" si="34"/>
        <v>0</v>
      </c>
      <c r="AP129" s="268">
        <f t="shared" si="34"/>
        <v>0</v>
      </c>
      <c r="AS129" s="268">
        <f t="shared" ref="AS129:BK129" si="35">IF($U129=AS$26,$T129,0)</f>
        <v>0</v>
      </c>
      <c r="AT129" s="268">
        <f t="shared" si="35"/>
        <v>0</v>
      </c>
      <c r="AU129" s="268">
        <f t="shared" si="35"/>
        <v>0</v>
      </c>
      <c r="AV129" s="268">
        <f t="shared" si="35"/>
        <v>0</v>
      </c>
      <c r="AW129" s="268">
        <f t="shared" si="35"/>
        <v>0</v>
      </c>
      <c r="AX129" s="268">
        <f t="shared" si="35"/>
        <v>0</v>
      </c>
      <c r="AY129" s="268">
        <f t="shared" si="35"/>
        <v>0</v>
      </c>
      <c r="AZ129" s="268">
        <f t="shared" si="35"/>
        <v>0</v>
      </c>
      <c r="BA129" s="268">
        <f t="shared" si="35"/>
        <v>0</v>
      </c>
      <c r="BB129" s="268">
        <f t="shared" si="35"/>
        <v>0</v>
      </c>
      <c r="BC129" s="268">
        <f t="shared" si="35"/>
        <v>0</v>
      </c>
      <c r="BD129" s="268">
        <f t="shared" si="35"/>
        <v>0</v>
      </c>
      <c r="BE129" s="268">
        <f t="shared" si="35"/>
        <v>0</v>
      </c>
      <c r="BF129" s="268">
        <f t="shared" si="35"/>
        <v>0</v>
      </c>
      <c r="BG129" s="268">
        <f t="shared" si="35"/>
        <v>0</v>
      </c>
      <c r="BH129" s="268">
        <f t="shared" si="35"/>
        <v>0</v>
      </c>
      <c r="BI129" s="268">
        <f t="shared" si="35"/>
        <v>0</v>
      </c>
      <c r="BJ129" s="268">
        <f t="shared" si="35"/>
        <v>0</v>
      </c>
      <c r="BK129" s="268">
        <f t="shared" si="35"/>
        <v>0</v>
      </c>
    </row>
    <row r="130" spans="1:139">
      <c r="A130" s="253"/>
      <c r="B130" s="188"/>
      <c r="C130" s="165" t="s">
        <v>73</v>
      </c>
      <c r="D130" s="194"/>
      <c r="E130" s="165" t="s">
        <v>76</v>
      </c>
      <c r="F130" s="290"/>
      <c r="G130" s="273"/>
      <c r="H130" s="274"/>
      <c r="I130" s="266"/>
      <c r="J130" s="300"/>
      <c r="K130" s="300"/>
      <c r="L130" s="309"/>
      <c r="M130" s="315"/>
      <c r="N130" s="312"/>
      <c r="O130" s="300"/>
      <c r="P130" s="266"/>
      <c r="Q130" s="303"/>
      <c r="R130" s="303"/>
      <c r="S130" s="306"/>
      <c r="T130" s="303"/>
      <c r="U130" s="297"/>
      <c r="X130" s="269"/>
      <c r="Y130" s="269"/>
      <c r="Z130" s="269"/>
      <c r="AA130" s="269"/>
      <c r="AB130" s="269"/>
      <c r="AC130" s="269"/>
      <c r="AD130" s="269"/>
      <c r="AE130" s="269"/>
      <c r="AF130" s="269"/>
      <c r="AG130" s="269"/>
      <c r="AH130" s="269"/>
      <c r="AI130" s="269"/>
      <c r="AJ130" s="269"/>
      <c r="AK130" s="269"/>
      <c r="AL130" s="269"/>
      <c r="AM130" s="269"/>
      <c r="AN130" s="269"/>
      <c r="AO130" s="269"/>
      <c r="AP130" s="269"/>
      <c r="AS130" s="269"/>
      <c r="AT130" s="269"/>
      <c r="AU130" s="269"/>
      <c r="AV130" s="269"/>
      <c r="AW130" s="269"/>
      <c r="AX130" s="269"/>
      <c r="AY130" s="269"/>
      <c r="AZ130" s="269"/>
      <c r="BA130" s="269"/>
      <c r="BB130" s="269"/>
      <c r="BC130" s="269"/>
      <c r="BD130" s="269"/>
      <c r="BE130" s="269"/>
      <c r="BF130" s="269"/>
      <c r="BG130" s="269"/>
      <c r="BH130" s="269"/>
      <c r="BI130" s="269"/>
      <c r="BJ130" s="269"/>
      <c r="BK130" s="269"/>
    </row>
    <row r="131" spans="1:139">
      <c r="A131" s="253"/>
      <c r="B131" s="188"/>
      <c r="C131" s="165" t="s">
        <v>74</v>
      </c>
      <c r="D131" s="194"/>
      <c r="E131" s="165" t="s">
        <v>77</v>
      </c>
      <c r="F131" s="290"/>
      <c r="G131" s="273"/>
      <c r="H131" s="274"/>
      <c r="I131" s="266"/>
      <c r="J131" s="300"/>
      <c r="K131" s="300"/>
      <c r="L131" s="309"/>
      <c r="M131" s="315"/>
      <c r="N131" s="312"/>
      <c r="O131" s="300"/>
      <c r="P131" s="266"/>
      <c r="Q131" s="303"/>
      <c r="R131" s="303"/>
      <c r="S131" s="306"/>
      <c r="T131" s="303"/>
      <c r="U131" s="297"/>
      <c r="X131" s="269"/>
      <c r="Y131" s="269"/>
      <c r="Z131" s="269"/>
      <c r="AA131" s="269"/>
      <c r="AB131" s="269"/>
      <c r="AC131" s="269"/>
      <c r="AD131" s="269"/>
      <c r="AE131" s="269"/>
      <c r="AF131" s="269"/>
      <c r="AG131" s="269"/>
      <c r="AH131" s="269"/>
      <c r="AI131" s="269"/>
      <c r="AJ131" s="269"/>
      <c r="AK131" s="269"/>
      <c r="AL131" s="269"/>
      <c r="AM131" s="269"/>
      <c r="AN131" s="269"/>
      <c r="AO131" s="269"/>
      <c r="AP131" s="269"/>
      <c r="AS131" s="269"/>
      <c r="AT131" s="269"/>
      <c r="AU131" s="269"/>
      <c r="AV131" s="269"/>
      <c r="AW131" s="269"/>
      <c r="AX131" s="269"/>
      <c r="AY131" s="269"/>
      <c r="AZ131" s="269"/>
      <c r="BA131" s="269"/>
      <c r="BB131" s="269"/>
      <c r="BC131" s="269"/>
      <c r="BD131" s="269"/>
      <c r="BE131" s="269"/>
      <c r="BF131" s="269"/>
      <c r="BG131" s="269"/>
      <c r="BH131" s="269"/>
      <c r="BI131" s="269"/>
      <c r="BJ131" s="269"/>
      <c r="BK131" s="269"/>
    </row>
    <row r="132" spans="1:139">
      <c r="A132" s="253"/>
      <c r="B132" s="222"/>
      <c r="C132" s="166"/>
      <c r="D132" s="194"/>
      <c r="E132" s="167" t="s">
        <v>78</v>
      </c>
      <c r="F132" s="290"/>
      <c r="G132" s="273"/>
      <c r="H132" s="274"/>
      <c r="I132" s="266"/>
      <c r="J132" s="300"/>
      <c r="K132" s="300"/>
      <c r="L132" s="309"/>
      <c r="M132" s="315"/>
      <c r="N132" s="312"/>
      <c r="O132" s="300"/>
      <c r="P132" s="266"/>
      <c r="Q132" s="303"/>
      <c r="R132" s="303"/>
      <c r="S132" s="306"/>
      <c r="T132" s="303"/>
      <c r="U132" s="297"/>
      <c r="X132" s="269"/>
      <c r="Y132" s="269"/>
      <c r="Z132" s="269"/>
      <c r="AA132" s="269"/>
      <c r="AB132" s="269"/>
      <c r="AC132" s="269"/>
      <c r="AD132" s="269"/>
      <c r="AE132" s="269"/>
      <c r="AF132" s="269"/>
      <c r="AG132" s="269"/>
      <c r="AH132" s="269"/>
      <c r="AI132" s="269"/>
      <c r="AJ132" s="269"/>
      <c r="AK132" s="269"/>
      <c r="AL132" s="269"/>
      <c r="AM132" s="269"/>
      <c r="AN132" s="269"/>
      <c r="AO132" s="269"/>
      <c r="AP132" s="269"/>
      <c r="AS132" s="269"/>
      <c r="AT132" s="269"/>
      <c r="AU132" s="269"/>
      <c r="AV132" s="269"/>
      <c r="AW132" s="269"/>
      <c r="AX132" s="269"/>
      <c r="AY132" s="269"/>
      <c r="AZ132" s="269"/>
      <c r="BA132" s="269"/>
      <c r="BB132" s="269"/>
      <c r="BC132" s="269"/>
      <c r="BD132" s="269"/>
      <c r="BE132" s="269"/>
      <c r="BF132" s="269"/>
      <c r="BG132" s="269"/>
      <c r="BH132" s="269"/>
      <c r="BI132" s="269"/>
      <c r="BJ132" s="269"/>
      <c r="BK132" s="269"/>
    </row>
    <row r="133" spans="1:139">
      <c r="A133" s="253"/>
      <c r="B133" s="224"/>
      <c r="C133" s="178"/>
      <c r="D133" s="196"/>
      <c r="E133" s="179" t="s">
        <v>79</v>
      </c>
      <c r="F133" s="290"/>
      <c r="G133" s="273"/>
      <c r="H133" s="274"/>
      <c r="I133" s="266"/>
      <c r="J133" s="300"/>
      <c r="K133" s="300"/>
      <c r="L133" s="309"/>
      <c r="M133" s="315"/>
      <c r="N133" s="312"/>
      <c r="O133" s="300"/>
      <c r="P133" s="266"/>
      <c r="Q133" s="303"/>
      <c r="R133" s="303"/>
      <c r="S133" s="306"/>
      <c r="T133" s="303"/>
      <c r="U133" s="297"/>
      <c r="X133" s="270"/>
      <c r="Y133" s="270"/>
      <c r="Z133" s="270"/>
      <c r="AA133" s="270"/>
      <c r="AB133" s="270"/>
      <c r="AC133" s="270"/>
      <c r="AD133" s="270"/>
      <c r="AE133" s="270"/>
      <c r="AF133" s="270"/>
      <c r="AG133" s="270"/>
      <c r="AH133" s="270"/>
      <c r="AI133" s="270"/>
      <c r="AJ133" s="270"/>
      <c r="AK133" s="270"/>
      <c r="AL133" s="270"/>
      <c r="AM133" s="270"/>
      <c r="AN133" s="270"/>
      <c r="AO133" s="270"/>
      <c r="AP133" s="270"/>
      <c r="AS133" s="270"/>
      <c r="AT133" s="270"/>
      <c r="AU133" s="270"/>
      <c r="AV133" s="270"/>
      <c r="AW133" s="270"/>
      <c r="AX133" s="270"/>
      <c r="AY133" s="270"/>
      <c r="AZ133" s="270"/>
      <c r="BA133" s="270"/>
      <c r="BB133" s="270"/>
      <c r="BC133" s="270"/>
      <c r="BD133" s="270"/>
      <c r="BE133" s="270"/>
      <c r="BF133" s="270"/>
      <c r="BG133" s="270"/>
      <c r="BH133" s="270"/>
      <c r="BI133" s="270"/>
      <c r="BJ133" s="270"/>
      <c r="BK133" s="270"/>
    </row>
    <row r="134" spans="1:139" ht="13.5" thickBot="1">
      <c r="A134" s="254"/>
      <c r="B134" s="223"/>
      <c r="C134" s="168"/>
      <c r="D134" s="195"/>
      <c r="E134" s="169" t="s">
        <v>142</v>
      </c>
      <c r="F134" s="291"/>
      <c r="G134" s="275"/>
      <c r="H134" s="276"/>
      <c r="I134" s="267"/>
      <c r="J134" s="301"/>
      <c r="K134" s="301"/>
      <c r="L134" s="310"/>
      <c r="M134" s="316"/>
      <c r="N134" s="313"/>
      <c r="O134" s="301"/>
      <c r="P134" s="267"/>
      <c r="Q134" s="304"/>
      <c r="R134" s="304"/>
      <c r="S134" s="307"/>
      <c r="T134" s="304"/>
      <c r="U134" s="298"/>
      <c r="X134" s="198"/>
      <c r="Y134" s="198"/>
      <c r="Z134" s="198"/>
      <c r="AA134" s="198"/>
      <c r="AB134" s="198"/>
      <c r="AC134" s="198"/>
      <c r="AD134" s="198"/>
      <c r="AE134" s="198"/>
      <c r="AF134" s="198"/>
      <c r="AG134" s="198"/>
      <c r="AH134" s="198"/>
      <c r="AI134" s="198"/>
      <c r="AJ134" s="198"/>
      <c r="AK134" s="198"/>
      <c r="AL134" s="198"/>
      <c r="AM134" s="198"/>
      <c r="AN134" s="198"/>
      <c r="AO134" s="198"/>
      <c r="AP134" s="198"/>
      <c r="AS134" s="198"/>
      <c r="AT134" s="198"/>
      <c r="AU134" s="198"/>
      <c r="AV134" s="198"/>
      <c r="AW134" s="198"/>
      <c r="AX134" s="198"/>
      <c r="AY134" s="198"/>
      <c r="AZ134" s="198"/>
      <c r="BA134" s="198"/>
      <c r="BB134" s="198"/>
      <c r="BC134" s="198"/>
      <c r="BD134" s="198"/>
      <c r="BE134" s="198"/>
      <c r="BF134" s="198"/>
      <c r="BG134" s="198"/>
      <c r="BH134" s="198"/>
      <c r="BI134" s="198"/>
      <c r="BJ134" s="198"/>
      <c r="BK134" s="198"/>
    </row>
    <row r="135" spans="1:139" s="109" customFormat="1">
      <c r="A135" s="252" t="str">
        <f>A180</f>
        <v>PP1 Proprietary Practice</v>
      </c>
      <c r="B135" s="187"/>
      <c r="C135" s="164" t="s">
        <v>29</v>
      </c>
      <c r="D135" s="193"/>
      <c r="E135" s="164" t="s">
        <v>75</v>
      </c>
      <c r="F135" s="289">
        <f>1.7/12*('Site Data'!$F$26*$B135+'Site Data'!$F$27*($B136+$B137)+'Site Data'!$F$28*SUM($D135:$D140))</f>
        <v>0</v>
      </c>
      <c r="G135" s="271" t="s">
        <v>55</v>
      </c>
      <c r="H135" s="272"/>
      <c r="I135" s="325"/>
      <c r="J135" s="299">
        <f>AP153</f>
        <v>0</v>
      </c>
      <c r="K135" s="299">
        <f>F135+J135</f>
        <v>0</v>
      </c>
      <c r="L135" s="308" t="s">
        <v>14</v>
      </c>
      <c r="M135" s="314"/>
      <c r="N135" s="311">
        <f>IF(M135*I135&lt;=K135,M135*I135,K135)</f>
        <v>0</v>
      </c>
      <c r="O135" s="299">
        <f>K135-N135</f>
        <v>0</v>
      </c>
      <c r="P135" s="325"/>
      <c r="Q135" s="302">
        <f>BK153</f>
        <v>0</v>
      </c>
      <c r="R135" s="302">
        <f>1.7/12*('Site Data'!$F$26*B135*'Site Data'!$C$16+'Site Data'!$F$27*(SUMPRODUCT(B136:B137,'Site Data'!$C$19:$C$20))+'Site Data'!$F$28*(SUMPRODUCT(D135:D140,'Site Data'!$C$24:$C$29)))*2.72/43560+Q135</f>
        <v>0</v>
      </c>
      <c r="S135" s="305">
        <f>IF(K135&gt;0,IF(M135&lt;K135,(R135*N135/K135)+(M135-N135)/K135*P135*R135,(R135*N135/K135)+(K135-N135)/K135*P135*R135),0)</f>
        <v>0</v>
      </c>
      <c r="T135" s="302">
        <f>R135-S135</f>
        <v>0</v>
      </c>
      <c r="U135" s="296"/>
      <c r="V135" s="26"/>
      <c r="W135" s="27"/>
      <c r="X135" s="328">
        <f t="shared" ref="X135:AP135" si="36">IF($U135=X$26,$O135,0)</f>
        <v>0</v>
      </c>
      <c r="Y135" s="268">
        <f t="shared" si="36"/>
        <v>0</v>
      </c>
      <c r="Z135" s="268">
        <f t="shared" si="36"/>
        <v>0</v>
      </c>
      <c r="AA135" s="268">
        <f t="shared" si="36"/>
        <v>0</v>
      </c>
      <c r="AB135" s="268">
        <f t="shared" si="36"/>
        <v>0</v>
      </c>
      <c r="AC135" s="268">
        <f t="shared" si="36"/>
        <v>0</v>
      </c>
      <c r="AD135" s="268">
        <f t="shared" si="36"/>
        <v>0</v>
      </c>
      <c r="AE135" s="268">
        <f t="shared" si="36"/>
        <v>0</v>
      </c>
      <c r="AF135" s="268">
        <f t="shared" si="36"/>
        <v>0</v>
      </c>
      <c r="AG135" s="268">
        <f t="shared" si="36"/>
        <v>0</v>
      </c>
      <c r="AH135" s="268">
        <f t="shared" si="36"/>
        <v>0</v>
      </c>
      <c r="AI135" s="268">
        <f t="shared" si="36"/>
        <v>0</v>
      </c>
      <c r="AJ135" s="268">
        <f t="shared" si="36"/>
        <v>0</v>
      </c>
      <c r="AK135" s="268">
        <f t="shared" si="36"/>
        <v>0</v>
      </c>
      <c r="AL135" s="268">
        <f t="shared" si="36"/>
        <v>0</v>
      </c>
      <c r="AM135" s="268">
        <f t="shared" si="36"/>
        <v>0</v>
      </c>
      <c r="AN135" s="268">
        <f t="shared" si="36"/>
        <v>0</v>
      </c>
      <c r="AO135" s="268">
        <f t="shared" si="36"/>
        <v>0</v>
      </c>
      <c r="AP135" s="319">
        <f t="shared" si="36"/>
        <v>0</v>
      </c>
      <c r="AQ135" s="28"/>
      <c r="AR135" s="28"/>
      <c r="AS135" s="268">
        <f t="shared" ref="AS135:BK135" si="37">IF($U135=AS$26,$T135,0)</f>
        <v>0</v>
      </c>
      <c r="AT135" s="268">
        <f t="shared" si="37"/>
        <v>0</v>
      </c>
      <c r="AU135" s="268">
        <f t="shared" si="37"/>
        <v>0</v>
      </c>
      <c r="AV135" s="268">
        <f t="shared" si="37"/>
        <v>0</v>
      </c>
      <c r="AW135" s="268">
        <f t="shared" si="37"/>
        <v>0</v>
      </c>
      <c r="AX135" s="268">
        <f t="shared" si="37"/>
        <v>0</v>
      </c>
      <c r="AY135" s="268">
        <f t="shared" si="37"/>
        <v>0</v>
      </c>
      <c r="AZ135" s="268">
        <f t="shared" si="37"/>
        <v>0</v>
      </c>
      <c r="BA135" s="268">
        <f t="shared" si="37"/>
        <v>0</v>
      </c>
      <c r="BB135" s="268">
        <f t="shared" si="37"/>
        <v>0</v>
      </c>
      <c r="BC135" s="268">
        <f t="shared" si="37"/>
        <v>0</v>
      </c>
      <c r="BD135" s="268">
        <f t="shared" si="37"/>
        <v>0</v>
      </c>
      <c r="BE135" s="268">
        <f t="shared" si="37"/>
        <v>0</v>
      </c>
      <c r="BF135" s="268">
        <f t="shared" si="37"/>
        <v>0</v>
      </c>
      <c r="BG135" s="268">
        <f t="shared" si="37"/>
        <v>0</v>
      </c>
      <c r="BH135" s="268">
        <f t="shared" si="37"/>
        <v>0</v>
      </c>
      <c r="BI135" s="268">
        <f t="shared" si="37"/>
        <v>0</v>
      </c>
      <c r="BJ135" s="268">
        <f t="shared" si="37"/>
        <v>0</v>
      </c>
      <c r="BK135" s="268">
        <f t="shared" si="37"/>
        <v>0</v>
      </c>
      <c r="BL135" s="28"/>
      <c r="BM135" s="28"/>
      <c r="BN135" s="28"/>
      <c r="BO135" s="28"/>
      <c r="BP135" s="28"/>
      <c r="BQ135" s="28"/>
      <c r="BR135" s="28"/>
      <c r="BS135" s="28"/>
      <c r="BT135" s="28"/>
      <c r="BU135" s="28"/>
      <c r="BV135" s="28"/>
      <c r="BW135" s="28"/>
      <c r="BX135" s="28"/>
      <c r="BY135" s="28"/>
      <c r="BZ135" s="28"/>
      <c r="CA135" s="28"/>
      <c r="CB135" s="28"/>
      <c r="CC135" s="28"/>
      <c r="CD135" s="28"/>
      <c r="CE135" s="28"/>
      <c r="CF135" s="28"/>
      <c r="CG135" s="28"/>
      <c r="CH135" s="28"/>
      <c r="CI135" s="28"/>
      <c r="CJ135" s="28"/>
      <c r="CK135" s="28"/>
      <c r="CL135" s="28"/>
      <c r="CM135" s="28"/>
      <c r="CN135" s="28"/>
      <c r="CO135" s="28"/>
      <c r="CP135" s="28"/>
      <c r="CQ135" s="28"/>
      <c r="CR135" s="28"/>
      <c r="CS135" s="28"/>
      <c r="CT135" s="28"/>
      <c r="CU135" s="28"/>
      <c r="CV135" s="28"/>
      <c r="CW135" s="28"/>
      <c r="CX135" s="28"/>
      <c r="CY135" s="28"/>
      <c r="CZ135" s="28"/>
      <c r="DA135" s="28"/>
      <c r="DB135" s="28"/>
      <c r="DC135" s="28"/>
      <c r="DD135" s="28"/>
      <c r="DE135" s="28"/>
      <c r="DF135" s="28"/>
      <c r="DG135" s="28"/>
      <c r="DH135" s="28"/>
      <c r="DI135" s="28"/>
      <c r="DJ135" s="28"/>
      <c r="DK135" s="28"/>
      <c r="DL135" s="28"/>
      <c r="DM135" s="28"/>
      <c r="DN135" s="28"/>
      <c r="DO135" s="28"/>
      <c r="DP135" s="28"/>
      <c r="DQ135" s="28"/>
      <c r="DR135" s="28"/>
      <c r="DS135" s="28"/>
      <c r="DT135" s="28"/>
      <c r="DU135" s="28"/>
      <c r="DV135" s="28"/>
      <c r="DW135" s="28"/>
      <c r="DX135" s="28"/>
      <c r="DY135" s="28"/>
      <c r="DZ135" s="28"/>
      <c r="EA135" s="28"/>
      <c r="EB135" s="28"/>
      <c r="EC135" s="28"/>
      <c r="ED135" s="28"/>
      <c r="EE135" s="28"/>
      <c r="EF135" s="28"/>
      <c r="EG135" s="28"/>
      <c r="EH135" s="28"/>
      <c r="EI135" s="28"/>
    </row>
    <row r="136" spans="1:139" s="109" customFormat="1">
      <c r="A136" s="253"/>
      <c r="B136" s="188"/>
      <c r="C136" s="165" t="s">
        <v>73</v>
      </c>
      <c r="D136" s="194"/>
      <c r="E136" s="165" t="s">
        <v>76</v>
      </c>
      <c r="F136" s="290"/>
      <c r="G136" s="273"/>
      <c r="H136" s="274"/>
      <c r="I136" s="326"/>
      <c r="J136" s="300"/>
      <c r="K136" s="300"/>
      <c r="L136" s="309"/>
      <c r="M136" s="315"/>
      <c r="N136" s="312"/>
      <c r="O136" s="300"/>
      <c r="P136" s="326"/>
      <c r="Q136" s="303"/>
      <c r="R136" s="303"/>
      <c r="S136" s="306"/>
      <c r="T136" s="303"/>
      <c r="U136" s="297"/>
      <c r="V136" s="26"/>
      <c r="W136" s="27"/>
      <c r="X136" s="329"/>
      <c r="Y136" s="269"/>
      <c r="Z136" s="269"/>
      <c r="AA136" s="269"/>
      <c r="AB136" s="269"/>
      <c r="AC136" s="269"/>
      <c r="AD136" s="269"/>
      <c r="AE136" s="269"/>
      <c r="AF136" s="269"/>
      <c r="AG136" s="269"/>
      <c r="AH136" s="269"/>
      <c r="AI136" s="269"/>
      <c r="AJ136" s="269"/>
      <c r="AK136" s="269"/>
      <c r="AL136" s="269"/>
      <c r="AM136" s="269"/>
      <c r="AN136" s="269"/>
      <c r="AO136" s="269"/>
      <c r="AP136" s="320"/>
      <c r="AQ136" s="28"/>
      <c r="AR136" s="28"/>
      <c r="AS136" s="269"/>
      <c r="AT136" s="269"/>
      <c r="AU136" s="269"/>
      <c r="AV136" s="269"/>
      <c r="AW136" s="269"/>
      <c r="AX136" s="269"/>
      <c r="AY136" s="269"/>
      <c r="AZ136" s="269"/>
      <c r="BA136" s="269"/>
      <c r="BB136" s="269"/>
      <c r="BC136" s="269"/>
      <c r="BD136" s="269"/>
      <c r="BE136" s="269"/>
      <c r="BF136" s="269"/>
      <c r="BG136" s="269"/>
      <c r="BH136" s="269"/>
      <c r="BI136" s="269"/>
      <c r="BJ136" s="269"/>
      <c r="BK136" s="269"/>
      <c r="BL136" s="28"/>
      <c r="BM136" s="28"/>
      <c r="BN136" s="28"/>
      <c r="BO136" s="28"/>
      <c r="BP136" s="28"/>
      <c r="BQ136" s="28"/>
      <c r="BR136" s="28"/>
      <c r="BS136" s="28"/>
      <c r="BT136" s="28"/>
      <c r="BU136" s="28"/>
      <c r="BV136" s="28"/>
      <c r="BW136" s="28"/>
      <c r="BX136" s="28"/>
      <c r="BY136" s="28"/>
      <c r="BZ136" s="28"/>
      <c r="CA136" s="28"/>
      <c r="CB136" s="28"/>
      <c r="CC136" s="28"/>
      <c r="CD136" s="28"/>
      <c r="CE136" s="28"/>
      <c r="CF136" s="28"/>
      <c r="CG136" s="28"/>
      <c r="CH136" s="28"/>
      <c r="CI136" s="28"/>
      <c r="CJ136" s="28"/>
      <c r="CK136" s="28"/>
      <c r="CL136" s="28"/>
      <c r="CM136" s="28"/>
      <c r="CN136" s="28"/>
      <c r="CO136" s="28"/>
      <c r="CP136" s="28"/>
      <c r="CQ136" s="28"/>
      <c r="CR136" s="28"/>
      <c r="CS136" s="28"/>
      <c r="CT136" s="28"/>
      <c r="CU136" s="28"/>
      <c r="CV136" s="28"/>
      <c r="CW136" s="28"/>
      <c r="CX136" s="28"/>
      <c r="CY136" s="28"/>
      <c r="CZ136" s="28"/>
      <c r="DA136" s="28"/>
      <c r="DB136" s="28"/>
      <c r="DC136" s="28"/>
      <c r="DD136" s="28"/>
      <c r="DE136" s="28"/>
      <c r="DF136" s="28"/>
      <c r="DG136" s="28"/>
      <c r="DH136" s="28"/>
      <c r="DI136" s="28"/>
      <c r="DJ136" s="28"/>
      <c r="DK136" s="28"/>
      <c r="DL136" s="28"/>
      <c r="DM136" s="28"/>
      <c r="DN136" s="28"/>
      <c r="DO136" s="28"/>
      <c r="DP136" s="28"/>
      <c r="DQ136" s="28"/>
      <c r="DR136" s="28"/>
      <c r="DS136" s="28"/>
      <c r="DT136" s="28"/>
      <c r="DU136" s="28"/>
      <c r="DV136" s="28"/>
      <c r="DW136" s="28"/>
      <c r="DX136" s="28"/>
      <c r="DY136" s="28"/>
      <c r="DZ136" s="28"/>
      <c r="EA136" s="28"/>
      <c r="EB136" s="28"/>
      <c r="EC136" s="28"/>
      <c r="ED136" s="28"/>
      <c r="EE136" s="28"/>
      <c r="EF136" s="28"/>
      <c r="EG136" s="28"/>
      <c r="EH136" s="28"/>
      <c r="EI136" s="28"/>
    </row>
    <row r="137" spans="1:139" s="109" customFormat="1">
      <c r="A137" s="253"/>
      <c r="B137" s="188"/>
      <c r="C137" s="165" t="s">
        <v>74</v>
      </c>
      <c r="D137" s="194"/>
      <c r="E137" s="165" t="s">
        <v>77</v>
      </c>
      <c r="F137" s="290"/>
      <c r="G137" s="273"/>
      <c r="H137" s="274"/>
      <c r="I137" s="326"/>
      <c r="J137" s="300"/>
      <c r="K137" s="300"/>
      <c r="L137" s="309"/>
      <c r="M137" s="315"/>
      <c r="N137" s="312"/>
      <c r="O137" s="300"/>
      <c r="P137" s="326"/>
      <c r="Q137" s="303"/>
      <c r="R137" s="303"/>
      <c r="S137" s="306"/>
      <c r="T137" s="303"/>
      <c r="U137" s="297"/>
      <c r="V137" s="26"/>
      <c r="W137" s="27"/>
      <c r="X137" s="329"/>
      <c r="Y137" s="269"/>
      <c r="Z137" s="269"/>
      <c r="AA137" s="269"/>
      <c r="AB137" s="269"/>
      <c r="AC137" s="269"/>
      <c r="AD137" s="269"/>
      <c r="AE137" s="269"/>
      <c r="AF137" s="269"/>
      <c r="AG137" s="269"/>
      <c r="AH137" s="269"/>
      <c r="AI137" s="269"/>
      <c r="AJ137" s="269"/>
      <c r="AK137" s="269"/>
      <c r="AL137" s="269"/>
      <c r="AM137" s="269"/>
      <c r="AN137" s="269"/>
      <c r="AO137" s="269"/>
      <c r="AP137" s="320"/>
      <c r="AQ137" s="28"/>
      <c r="AR137" s="28"/>
      <c r="AS137" s="269"/>
      <c r="AT137" s="269"/>
      <c r="AU137" s="269"/>
      <c r="AV137" s="269"/>
      <c r="AW137" s="269"/>
      <c r="AX137" s="269"/>
      <c r="AY137" s="269"/>
      <c r="AZ137" s="269"/>
      <c r="BA137" s="269"/>
      <c r="BB137" s="269"/>
      <c r="BC137" s="269"/>
      <c r="BD137" s="269"/>
      <c r="BE137" s="269"/>
      <c r="BF137" s="269"/>
      <c r="BG137" s="269"/>
      <c r="BH137" s="269"/>
      <c r="BI137" s="269"/>
      <c r="BJ137" s="269"/>
      <c r="BK137" s="269"/>
      <c r="BL137" s="28"/>
      <c r="BM137" s="28"/>
      <c r="BN137" s="28"/>
      <c r="BO137" s="28"/>
      <c r="BP137" s="28"/>
      <c r="BQ137" s="28"/>
      <c r="BR137" s="28"/>
      <c r="BS137" s="28"/>
      <c r="BT137" s="28"/>
      <c r="BU137" s="28"/>
      <c r="BV137" s="28"/>
      <c r="BW137" s="28"/>
      <c r="BX137" s="28"/>
      <c r="BY137" s="28"/>
      <c r="BZ137" s="28"/>
      <c r="CA137" s="28"/>
      <c r="CB137" s="28"/>
      <c r="CC137" s="28"/>
      <c r="CD137" s="28"/>
      <c r="CE137" s="28"/>
      <c r="CF137" s="28"/>
      <c r="CG137" s="28"/>
      <c r="CH137" s="28"/>
      <c r="CI137" s="28"/>
      <c r="CJ137" s="28"/>
      <c r="CK137" s="28"/>
      <c r="CL137" s="28"/>
      <c r="CM137" s="28"/>
      <c r="CN137" s="28"/>
      <c r="CO137" s="28"/>
      <c r="CP137" s="28"/>
      <c r="CQ137" s="28"/>
      <c r="CR137" s="28"/>
      <c r="CS137" s="28"/>
      <c r="CT137" s="28"/>
      <c r="CU137" s="28"/>
      <c r="CV137" s="28"/>
      <c r="CW137" s="28"/>
      <c r="CX137" s="28"/>
      <c r="CY137" s="28"/>
      <c r="CZ137" s="28"/>
      <c r="DA137" s="28"/>
      <c r="DB137" s="28"/>
      <c r="DC137" s="28"/>
      <c r="DD137" s="28"/>
      <c r="DE137" s="28"/>
      <c r="DF137" s="28"/>
      <c r="DG137" s="28"/>
      <c r="DH137" s="28"/>
      <c r="DI137" s="28"/>
      <c r="DJ137" s="28"/>
      <c r="DK137" s="28"/>
      <c r="DL137" s="28"/>
      <c r="DM137" s="28"/>
      <c r="DN137" s="28"/>
      <c r="DO137" s="28"/>
      <c r="DP137" s="28"/>
      <c r="DQ137" s="28"/>
      <c r="DR137" s="28"/>
      <c r="DS137" s="28"/>
      <c r="DT137" s="28"/>
      <c r="DU137" s="28"/>
      <c r="DV137" s="28"/>
      <c r="DW137" s="28"/>
      <c r="DX137" s="28"/>
      <c r="DY137" s="28"/>
      <c r="DZ137" s="28"/>
      <c r="EA137" s="28"/>
      <c r="EB137" s="28"/>
      <c r="EC137" s="28"/>
      <c r="ED137" s="28"/>
      <c r="EE137" s="28"/>
      <c r="EF137" s="28"/>
      <c r="EG137" s="28"/>
      <c r="EH137" s="28"/>
      <c r="EI137" s="28"/>
    </row>
    <row r="138" spans="1:139" s="109" customFormat="1">
      <c r="A138" s="253"/>
      <c r="B138" s="222"/>
      <c r="C138" s="166"/>
      <c r="D138" s="194"/>
      <c r="E138" s="167" t="s">
        <v>78</v>
      </c>
      <c r="F138" s="290"/>
      <c r="G138" s="273"/>
      <c r="H138" s="274"/>
      <c r="I138" s="326"/>
      <c r="J138" s="300"/>
      <c r="K138" s="300"/>
      <c r="L138" s="309"/>
      <c r="M138" s="315"/>
      <c r="N138" s="312"/>
      <c r="O138" s="300"/>
      <c r="P138" s="326"/>
      <c r="Q138" s="303"/>
      <c r="R138" s="303"/>
      <c r="S138" s="306"/>
      <c r="T138" s="303"/>
      <c r="U138" s="297"/>
      <c r="V138" s="26"/>
      <c r="W138" s="27"/>
      <c r="X138" s="329"/>
      <c r="Y138" s="269"/>
      <c r="Z138" s="269"/>
      <c r="AA138" s="269"/>
      <c r="AB138" s="269"/>
      <c r="AC138" s="269"/>
      <c r="AD138" s="269"/>
      <c r="AE138" s="269"/>
      <c r="AF138" s="269"/>
      <c r="AG138" s="269"/>
      <c r="AH138" s="269"/>
      <c r="AI138" s="269"/>
      <c r="AJ138" s="269"/>
      <c r="AK138" s="269"/>
      <c r="AL138" s="269"/>
      <c r="AM138" s="269"/>
      <c r="AN138" s="269"/>
      <c r="AO138" s="269"/>
      <c r="AP138" s="320"/>
      <c r="AQ138" s="28"/>
      <c r="AR138" s="28"/>
      <c r="AS138" s="269"/>
      <c r="AT138" s="269"/>
      <c r="AU138" s="269"/>
      <c r="AV138" s="269"/>
      <c r="AW138" s="269"/>
      <c r="AX138" s="269"/>
      <c r="AY138" s="269"/>
      <c r="AZ138" s="269"/>
      <c r="BA138" s="269"/>
      <c r="BB138" s="269"/>
      <c r="BC138" s="269"/>
      <c r="BD138" s="269"/>
      <c r="BE138" s="269"/>
      <c r="BF138" s="269"/>
      <c r="BG138" s="269"/>
      <c r="BH138" s="269"/>
      <c r="BI138" s="269"/>
      <c r="BJ138" s="269"/>
      <c r="BK138" s="269"/>
      <c r="BL138" s="28"/>
      <c r="BM138" s="28"/>
      <c r="BN138" s="28"/>
      <c r="BO138" s="28"/>
      <c r="BP138" s="28"/>
      <c r="BQ138" s="28"/>
      <c r="BR138" s="28"/>
      <c r="BS138" s="28"/>
      <c r="BT138" s="28"/>
      <c r="BU138" s="28"/>
      <c r="BV138" s="28"/>
      <c r="BW138" s="28"/>
      <c r="BX138" s="28"/>
      <c r="BY138" s="28"/>
      <c r="BZ138" s="28"/>
      <c r="CA138" s="28"/>
      <c r="CB138" s="28"/>
      <c r="CC138" s="28"/>
      <c r="CD138" s="28"/>
      <c r="CE138" s="28"/>
      <c r="CF138" s="28"/>
      <c r="CG138" s="28"/>
      <c r="CH138" s="28"/>
      <c r="CI138" s="28"/>
      <c r="CJ138" s="28"/>
      <c r="CK138" s="28"/>
      <c r="CL138" s="28"/>
      <c r="CM138" s="28"/>
      <c r="CN138" s="28"/>
      <c r="CO138" s="28"/>
      <c r="CP138" s="28"/>
      <c r="CQ138" s="28"/>
      <c r="CR138" s="28"/>
      <c r="CS138" s="28"/>
      <c r="CT138" s="28"/>
      <c r="CU138" s="28"/>
      <c r="CV138" s="28"/>
      <c r="CW138" s="28"/>
      <c r="CX138" s="28"/>
      <c r="CY138" s="28"/>
      <c r="CZ138" s="28"/>
      <c r="DA138" s="28"/>
      <c r="DB138" s="28"/>
      <c r="DC138" s="28"/>
      <c r="DD138" s="28"/>
      <c r="DE138" s="28"/>
      <c r="DF138" s="28"/>
      <c r="DG138" s="28"/>
      <c r="DH138" s="28"/>
      <c r="DI138" s="28"/>
      <c r="DJ138" s="28"/>
      <c r="DK138" s="28"/>
      <c r="DL138" s="28"/>
      <c r="DM138" s="28"/>
      <c r="DN138" s="28"/>
      <c r="DO138" s="28"/>
      <c r="DP138" s="28"/>
      <c r="DQ138" s="28"/>
      <c r="DR138" s="28"/>
      <c r="DS138" s="28"/>
      <c r="DT138" s="28"/>
      <c r="DU138" s="28"/>
      <c r="DV138" s="28"/>
      <c r="DW138" s="28"/>
      <c r="DX138" s="28"/>
      <c r="DY138" s="28"/>
      <c r="DZ138" s="28"/>
      <c r="EA138" s="28"/>
      <c r="EB138" s="28"/>
      <c r="EC138" s="28"/>
      <c r="ED138" s="28"/>
      <c r="EE138" s="28"/>
      <c r="EF138" s="28"/>
      <c r="EG138" s="28"/>
      <c r="EH138" s="28"/>
      <c r="EI138" s="28"/>
    </row>
    <row r="139" spans="1:139" s="109" customFormat="1">
      <c r="A139" s="253"/>
      <c r="B139" s="222"/>
      <c r="C139" s="166"/>
      <c r="D139" s="194"/>
      <c r="E139" s="167" t="s">
        <v>79</v>
      </c>
      <c r="F139" s="290"/>
      <c r="G139" s="273"/>
      <c r="H139" s="274"/>
      <c r="I139" s="326"/>
      <c r="J139" s="300"/>
      <c r="K139" s="300"/>
      <c r="L139" s="309"/>
      <c r="M139" s="315"/>
      <c r="N139" s="312"/>
      <c r="O139" s="300"/>
      <c r="P139" s="326"/>
      <c r="Q139" s="303"/>
      <c r="R139" s="303"/>
      <c r="S139" s="306"/>
      <c r="T139" s="303"/>
      <c r="U139" s="297"/>
      <c r="V139" s="26"/>
      <c r="W139" s="27"/>
      <c r="X139" s="330"/>
      <c r="Y139" s="270"/>
      <c r="Z139" s="270"/>
      <c r="AA139" s="270"/>
      <c r="AB139" s="270"/>
      <c r="AC139" s="270"/>
      <c r="AD139" s="270"/>
      <c r="AE139" s="270"/>
      <c r="AF139" s="270"/>
      <c r="AG139" s="270"/>
      <c r="AH139" s="270"/>
      <c r="AI139" s="270"/>
      <c r="AJ139" s="270"/>
      <c r="AK139" s="270"/>
      <c r="AL139" s="270"/>
      <c r="AM139" s="270"/>
      <c r="AN139" s="270"/>
      <c r="AO139" s="270"/>
      <c r="AP139" s="321"/>
      <c r="AQ139" s="28"/>
      <c r="AR139" s="28"/>
      <c r="AS139" s="270"/>
      <c r="AT139" s="270"/>
      <c r="AU139" s="270"/>
      <c r="AV139" s="270"/>
      <c r="AW139" s="270"/>
      <c r="AX139" s="270"/>
      <c r="AY139" s="270"/>
      <c r="AZ139" s="270"/>
      <c r="BA139" s="270"/>
      <c r="BB139" s="270"/>
      <c r="BC139" s="270"/>
      <c r="BD139" s="270"/>
      <c r="BE139" s="270"/>
      <c r="BF139" s="270"/>
      <c r="BG139" s="270"/>
      <c r="BH139" s="270"/>
      <c r="BI139" s="270"/>
      <c r="BJ139" s="270"/>
      <c r="BK139" s="270"/>
      <c r="BL139" s="28"/>
      <c r="BM139" s="28"/>
      <c r="BN139" s="28"/>
      <c r="BO139" s="28"/>
      <c r="BP139" s="28"/>
      <c r="BQ139" s="28"/>
      <c r="BR139" s="28"/>
      <c r="BS139" s="28"/>
      <c r="BT139" s="28"/>
      <c r="BU139" s="28"/>
      <c r="BV139" s="28"/>
      <c r="BW139" s="28"/>
      <c r="BX139" s="28"/>
      <c r="BY139" s="28"/>
      <c r="BZ139" s="28"/>
      <c r="CA139" s="28"/>
      <c r="CB139" s="28"/>
      <c r="CC139" s="28"/>
      <c r="CD139" s="28"/>
      <c r="CE139" s="28"/>
      <c r="CF139" s="28"/>
      <c r="CG139" s="28"/>
      <c r="CH139" s="28"/>
      <c r="CI139" s="28"/>
      <c r="CJ139" s="28"/>
      <c r="CK139" s="28"/>
      <c r="CL139" s="28"/>
      <c r="CM139" s="28"/>
      <c r="CN139" s="28"/>
      <c r="CO139" s="28"/>
      <c r="CP139" s="28"/>
      <c r="CQ139" s="28"/>
      <c r="CR139" s="28"/>
      <c r="CS139" s="28"/>
      <c r="CT139" s="28"/>
      <c r="CU139" s="28"/>
      <c r="CV139" s="28"/>
      <c r="CW139" s="28"/>
      <c r="CX139" s="28"/>
      <c r="CY139" s="28"/>
      <c r="CZ139" s="28"/>
      <c r="DA139" s="28"/>
      <c r="DB139" s="28"/>
      <c r="DC139" s="28"/>
      <c r="DD139" s="28"/>
      <c r="DE139" s="28"/>
      <c r="DF139" s="28"/>
      <c r="DG139" s="28"/>
      <c r="DH139" s="28"/>
      <c r="DI139" s="28"/>
      <c r="DJ139" s="28"/>
      <c r="DK139" s="28"/>
      <c r="DL139" s="28"/>
      <c r="DM139" s="28"/>
      <c r="DN139" s="28"/>
      <c r="DO139" s="28"/>
      <c r="DP139" s="28"/>
      <c r="DQ139" s="28"/>
      <c r="DR139" s="28"/>
      <c r="DS139" s="28"/>
      <c r="DT139" s="28"/>
      <c r="DU139" s="28"/>
      <c r="DV139" s="28"/>
      <c r="DW139" s="28"/>
      <c r="DX139" s="28"/>
      <c r="DY139" s="28"/>
      <c r="DZ139" s="28"/>
      <c r="EA139" s="28"/>
      <c r="EB139" s="28"/>
      <c r="EC139" s="28"/>
      <c r="ED139" s="28"/>
      <c r="EE139" s="28"/>
      <c r="EF139" s="28"/>
      <c r="EG139" s="28"/>
      <c r="EH139" s="28"/>
      <c r="EI139" s="28"/>
    </row>
    <row r="140" spans="1:139" ht="13.5" thickBot="1">
      <c r="A140" s="254"/>
      <c r="B140" s="225"/>
      <c r="C140" s="214"/>
      <c r="D140" s="213"/>
      <c r="E140" s="215" t="s">
        <v>142</v>
      </c>
      <c r="F140" s="291"/>
      <c r="G140" s="275"/>
      <c r="H140" s="276"/>
      <c r="I140" s="327"/>
      <c r="J140" s="301"/>
      <c r="K140" s="301"/>
      <c r="L140" s="310"/>
      <c r="M140" s="316"/>
      <c r="N140" s="313"/>
      <c r="O140" s="301"/>
      <c r="P140" s="327"/>
      <c r="Q140" s="304"/>
      <c r="R140" s="304"/>
      <c r="S140" s="307"/>
      <c r="T140" s="304"/>
      <c r="U140" s="298"/>
      <c r="X140" s="198"/>
      <c r="Y140" s="198"/>
      <c r="Z140" s="198"/>
      <c r="AA140" s="198"/>
      <c r="AB140" s="198"/>
      <c r="AC140" s="198"/>
      <c r="AD140" s="198"/>
      <c r="AE140" s="198"/>
      <c r="AF140" s="198"/>
      <c r="AG140" s="198"/>
      <c r="AH140" s="198"/>
      <c r="AI140" s="198"/>
      <c r="AJ140" s="198"/>
      <c r="AK140" s="198"/>
      <c r="AL140" s="198"/>
      <c r="AM140" s="198"/>
      <c r="AN140" s="198"/>
      <c r="AO140" s="198"/>
      <c r="AP140" s="198"/>
      <c r="AS140" s="198"/>
      <c r="AT140" s="198"/>
      <c r="AU140" s="198"/>
      <c r="AV140" s="198"/>
      <c r="AW140" s="198"/>
      <c r="AX140" s="198"/>
      <c r="AY140" s="198"/>
      <c r="AZ140" s="198"/>
      <c r="BA140" s="198"/>
      <c r="BB140" s="198"/>
      <c r="BC140" s="198"/>
      <c r="BD140" s="198"/>
      <c r="BE140" s="198"/>
      <c r="BF140" s="198"/>
      <c r="BG140" s="198"/>
      <c r="BH140" s="198"/>
      <c r="BI140" s="198"/>
      <c r="BJ140" s="198"/>
      <c r="BK140" s="198"/>
    </row>
    <row r="141" spans="1:139" s="109" customFormat="1">
      <c r="A141" s="349" t="str">
        <f>A181</f>
        <v>TP1 Tree Preservation</v>
      </c>
      <c r="B141" s="346"/>
      <c r="C141" s="352" t="s">
        <v>160</v>
      </c>
      <c r="D141" s="353"/>
      <c r="E141" s="354"/>
      <c r="F141" s="289" t="s">
        <v>14</v>
      </c>
      <c r="G141" s="337" t="s">
        <v>161</v>
      </c>
      <c r="H141" s="338"/>
      <c r="I141" s="322" t="s">
        <v>14</v>
      </c>
      <c r="J141" s="361" t="s">
        <v>14</v>
      </c>
      <c r="K141" s="361" t="s">
        <v>14</v>
      </c>
      <c r="L141" s="308" t="s">
        <v>14</v>
      </c>
      <c r="M141" s="299" t="s">
        <v>14</v>
      </c>
      <c r="N141" s="311">
        <f>20*B141</f>
        <v>0</v>
      </c>
      <c r="O141" s="299" t="s">
        <v>14</v>
      </c>
      <c r="P141" s="322"/>
      <c r="Q141" s="302" t="s">
        <v>14</v>
      </c>
      <c r="R141" s="302" t="s">
        <v>14</v>
      </c>
      <c r="S141" s="305" t="s">
        <v>14</v>
      </c>
      <c r="T141" s="302" t="s">
        <v>14</v>
      </c>
      <c r="U141" s="334" t="s">
        <v>14</v>
      </c>
      <c r="V141" s="26"/>
      <c r="W141" s="27"/>
      <c r="X141" s="328">
        <f t="shared" ref="X141:AP141" si="38">IF($U141=X$26,$O141,0)</f>
        <v>0</v>
      </c>
      <c r="Y141" s="268">
        <f t="shared" si="38"/>
        <v>0</v>
      </c>
      <c r="Z141" s="268">
        <f t="shared" si="38"/>
        <v>0</v>
      </c>
      <c r="AA141" s="268">
        <f t="shared" si="38"/>
        <v>0</v>
      </c>
      <c r="AB141" s="268">
        <f t="shared" si="38"/>
        <v>0</v>
      </c>
      <c r="AC141" s="268">
        <f t="shared" si="38"/>
        <v>0</v>
      </c>
      <c r="AD141" s="268">
        <f t="shared" si="38"/>
        <v>0</v>
      </c>
      <c r="AE141" s="268">
        <f t="shared" si="38"/>
        <v>0</v>
      </c>
      <c r="AF141" s="268">
        <f t="shared" si="38"/>
        <v>0</v>
      </c>
      <c r="AG141" s="268">
        <f t="shared" si="38"/>
        <v>0</v>
      </c>
      <c r="AH141" s="268">
        <f t="shared" si="38"/>
        <v>0</v>
      </c>
      <c r="AI141" s="268">
        <f t="shared" si="38"/>
        <v>0</v>
      </c>
      <c r="AJ141" s="268">
        <f t="shared" si="38"/>
        <v>0</v>
      </c>
      <c r="AK141" s="268">
        <f t="shared" si="38"/>
        <v>0</v>
      </c>
      <c r="AL141" s="268">
        <f t="shared" si="38"/>
        <v>0</v>
      </c>
      <c r="AM141" s="268">
        <f t="shared" si="38"/>
        <v>0</v>
      </c>
      <c r="AN141" s="268">
        <f t="shared" si="38"/>
        <v>0</v>
      </c>
      <c r="AO141" s="268">
        <f t="shared" si="38"/>
        <v>0</v>
      </c>
      <c r="AP141" s="319">
        <f t="shared" si="38"/>
        <v>0</v>
      </c>
      <c r="AQ141" s="28"/>
      <c r="AR141" s="28"/>
      <c r="AS141" s="268">
        <f t="shared" ref="AS141:BK141" si="39">IF($U141=AS$26,$T141,0)</f>
        <v>0</v>
      </c>
      <c r="AT141" s="268">
        <f t="shared" si="39"/>
        <v>0</v>
      </c>
      <c r="AU141" s="268">
        <f t="shared" si="39"/>
        <v>0</v>
      </c>
      <c r="AV141" s="268">
        <f t="shared" si="39"/>
        <v>0</v>
      </c>
      <c r="AW141" s="268">
        <f t="shared" si="39"/>
        <v>0</v>
      </c>
      <c r="AX141" s="268">
        <f t="shared" si="39"/>
        <v>0</v>
      </c>
      <c r="AY141" s="268">
        <f t="shared" si="39"/>
        <v>0</v>
      </c>
      <c r="AZ141" s="268">
        <f t="shared" si="39"/>
        <v>0</v>
      </c>
      <c r="BA141" s="268">
        <f t="shared" si="39"/>
        <v>0</v>
      </c>
      <c r="BB141" s="268">
        <f t="shared" si="39"/>
        <v>0</v>
      </c>
      <c r="BC141" s="268">
        <f t="shared" si="39"/>
        <v>0</v>
      </c>
      <c r="BD141" s="268">
        <f t="shared" si="39"/>
        <v>0</v>
      </c>
      <c r="BE141" s="268">
        <f t="shared" si="39"/>
        <v>0</v>
      </c>
      <c r="BF141" s="268">
        <f t="shared" si="39"/>
        <v>0</v>
      </c>
      <c r="BG141" s="268">
        <f t="shared" si="39"/>
        <v>0</v>
      </c>
      <c r="BH141" s="268">
        <f t="shared" si="39"/>
        <v>0</v>
      </c>
      <c r="BI141" s="268">
        <f t="shared" si="39"/>
        <v>0</v>
      </c>
      <c r="BJ141" s="268">
        <f t="shared" si="39"/>
        <v>0</v>
      </c>
      <c r="BK141" s="268">
        <f t="shared" si="39"/>
        <v>0</v>
      </c>
      <c r="BL141" s="28"/>
      <c r="BM141" s="28"/>
      <c r="BN141" s="28"/>
      <c r="BO141" s="28"/>
      <c r="BP141" s="28"/>
      <c r="BQ141" s="28"/>
      <c r="BR141" s="28"/>
      <c r="BS141" s="28"/>
      <c r="BT141" s="28"/>
      <c r="BU141" s="28"/>
      <c r="BV141" s="28"/>
      <c r="BW141" s="28"/>
      <c r="BX141" s="28"/>
      <c r="BY141" s="28"/>
      <c r="BZ141" s="28"/>
      <c r="CA141" s="28"/>
      <c r="CB141" s="28"/>
      <c r="CC141" s="28"/>
      <c r="CD141" s="28"/>
      <c r="CE141" s="28"/>
      <c r="CF141" s="28"/>
      <c r="CG141" s="28"/>
      <c r="CH141" s="28"/>
      <c r="CI141" s="28"/>
      <c r="CJ141" s="28"/>
      <c r="CK141" s="28"/>
      <c r="CL141" s="28"/>
      <c r="CM141" s="28"/>
      <c r="CN141" s="28"/>
      <c r="CO141" s="28"/>
      <c r="CP141" s="28"/>
      <c r="CQ141" s="28"/>
      <c r="CR141" s="28"/>
      <c r="CS141" s="28"/>
      <c r="CT141" s="28"/>
      <c r="CU141" s="28"/>
      <c r="CV141" s="28"/>
      <c r="CW141" s="28"/>
      <c r="CX141" s="28"/>
      <c r="CY141" s="28"/>
      <c r="CZ141" s="28"/>
      <c r="DA141" s="28"/>
      <c r="DB141" s="28"/>
      <c r="DC141" s="28"/>
      <c r="DD141" s="28"/>
      <c r="DE141" s="28"/>
      <c r="DF141" s="28"/>
      <c r="DG141" s="28"/>
      <c r="DH141" s="28"/>
      <c r="DI141" s="28"/>
      <c r="DJ141" s="28"/>
      <c r="DK141" s="28"/>
      <c r="DL141" s="28"/>
      <c r="DM141" s="28"/>
      <c r="DN141" s="28"/>
      <c r="DO141" s="28"/>
      <c r="DP141" s="28"/>
      <c r="DQ141" s="28"/>
      <c r="DR141" s="28"/>
      <c r="DS141" s="28"/>
      <c r="DT141" s="28"/>
      <c r="DU141" s="28"/>
      <c r="DV141" s="28"/>
      <c r="DW141" s="28"/>
      <c r="DX141" s="28"/>
      <c r="DY141" s="28"/>
      <c r="DZ141" s="28"/>
      <c r="EA141" s="28"/>
      <c r="EB141" s="28"/>
      <c r="EC141" s="28"/>
      <c r="ED141" s="28"/>
      <c r="EE141" s="28"/>
      <c r="EF141" s="28"/>
      <c r="EG141" s="28"/>
      <c r="EH141" s="28"/>
      <c r="EI141" s="28"/>
    </row>
    <row r="142" spans="1:139" s="109" customFormat="1">
      <c r="A142" s="350"/>
      <c r="B142" s="347"/>
      <c r="C142" s="355"/>
      <c r="D142" s="356"/>
      <c r="E142" s="357"/>
      <c r="F142" s="290"/>
      <c r="G142" s="339"/>
      <c r="H142" s="340"/>
      <c r="I142" s="323"/>
      <c r="J142" s="362"/>
      <c r="K142" s="362"/>
      <c r="L142" s="309"/>
      <c r="M142" s="300"/>
      <c r="N142" s="312"/>
      <c r="O142" s="300"/>
      <c r="P142" s="323"/>
      <c r="Q142" s="303"/>
      <c r="R142" s="303"/>
      <c r="S142" s="306"/>
      <c r="T142" s="303"/>
      <c r="U142" s="335"/>
      <c r="V142" s="26"/>
      <c r="W142" s="27"/>
      <c r="X142" s="329"/>
      <c r="Y142" s="269"/>
      <c r="Z142" s="269"/>
      <c r="AA142" s="269"/>
      <c r="AB142" s="269"/>
      <c r="AC142" s="269"/>
      <c r="AD142" s="269"/>
      <c r="AE142" s="269"/>
      <c r="AF142" s="269"/>
      <c r="AG142" s="269"/>
      <c r="AH142" s="269"/>
      <c r="AI142" s="269"/>
      <c r="AJ142" s="269"/>
      <c r="AK142" s="269"/>
      <c r="AL142" s="269"/>
      <c r="AM142" s="269"/>
      <c r="AN142" s="269"/>
      <c r="AO142" s="269"/>
      <c r="AP142" s="320"/>
      <c r="AQ142" s="28"/>
      <c r="AR142" s="28"/>
      <c r="AS142" s="269"/>
      <c r="AT142" s="269"/>
      <c r="AU142" s="269"/>
      <c r="AV142" s="269"/>
      <c r="AW142" s="269"/>
      <c r="AX142" s="269"/>
      <c r="AY142" s="269"/>
      <c r="AZ142" s="269"/>
      <c r="BA142" s="269"/>
      <c r="BB142" s="269"/>
      <c r="BC142" s="269"/>
      <c r="BD142" s="269"/>
      <c r="BE142" s="269"/>
      <c r="BF142" s="269"/>
      <c r="BG142" s="269"/>
      <c r="BH142" s="269"/>
      <c r="BI142" s="269"/>
      <c r="BJ142" s="269"/>
      <c r="BK142" s="269"/>
      <c r="BL142" s="28"/>
      <c r="BM142" s="28"/>
      <c r="BN142" s="28"/>
      <c r="BO142" s="28"/>
      <c r="BP142" s="28"/>
      <c r="BQ142" s="28"/>
      <c r="BR142" s="28"/>
      <c r="BS142" s="28"/>
      <c r="BT142" s="28"/>
      <c r="BU142" s="28"/>
      <c r="BV142" s="28"/>
      <c r="BW142" s="28"/>
      <c r="BX142" s="28"/>
      <c r="BY142" s="28"/>
      <c r="BZ142" s="28"/>
      <c r="CA142" s="28"/>
      <c r="CB142" s="28"/>
      <c r="CC142" s="28"/>
      <c r="CD142" s="28"/>
      <c r="CE142" s="28"/>
      <c r="CF142" s="28"/>
      <c r="CG142" s="28"/>
      <c r="CH142" s="28"/>
      <c r="CI142" s="28"/>
      <c r="CJ142" s="28"/>
      <c r="CK142" s="28"/>
      <c r="CL142" s="28"/>
      <c r="CM142" s="28"/>
      <c r="CN142" s="28"/>
      <c r="CO142" s="28"/>
      <c r="CP142" s="28"/>
      <c r="CQ142" s="28"/>
      <c r="CR142" s="28"/>
      <c r="CS142" s="28"/>
      <c r="CT142" s="28"/>
      <c r="CU142" s="28"/>
      <c r="CV142" s="28"/>
      <c r="CW142" s="28"/>
      <c r="CX142" s="28"/>
      <c r="CY142" s="28"/>
      <c r="CZ142" s="28"/>
      <c r="DA142" s="28"/>
      <c r="DB142" s="28"/>
      <c r="DC142" s="28"/>
      <c r="DD142" s="28"/>
      <c r="DE142" s="28"/>
      <c r="DF142" s="28"/>
      <c r="DG142" s="28"/>
      <c r="DH142" s="28"/>
      <c r="DI142" s="28"/>
      <c r="DJ142" s="28"/>
      <c r="DK142" s="28"/>
      <c r="DL142" s="28"/>
      <c r="DM142" s="28"/>
      <c r="DN142" s="28"/>
      <c r="DO142" s="28"/>
      <c r="DP142" s="28"/>
      <c r="DQ142" s="28"/>
      <c r="DR142" s="28"/>
      <c r="DS142" s="28"/>
      <c r="DT142" s="28"/>
      <c r="DU142" s="28"/>
      <c r="DV142" s="28"/>
      <c r="DW142" s="28"/>
      <c r="DX142" s="28"/>
      <c r="DY142" s="28"/>
      <c r="DZ142" s="28"/>
      <c r="EA142" s="28"/>
      <c r="EB142" s="28"/>
      <c r="EC142" s="28"/>
      <c r="ED142" s="28"/>
      <c r="EE142" s="28"/>
      <c r="EF142" s="28"/>
      <c r="EG142" s="28"/>
      <c r="EH142" s="28"/>
      <c r="EI142" s="28"/>
    </row>
    <row r="143" spans="1:139" s="109" customFormat="1">
      <c r="A143" s="350"/>
      <c r="B143" s="347"/>
      <c r="C143" s="355"/>
      <c r="D143" s="356"/>
      <c r="E143" s="357"/>
      <c r="F143" s="290"/>
      <c r="G143" s="339"/>
      <c r="H143" s="340"/>
      <c r="I143" s="323"/>
      <c r="J143" s="362"/>
      <c r="K143" s="362"/>
      <c r="L143" s="309"/>
      <c r="M143" s="300"/>
      <c r="N143" s="312"/>
      <c r="O143" s="300"/>
      <c r="P143" s="323"/>
      <c r="Q143" s="303"/>
      <c r="R143" s="303"/>
      <c r="S143" s="306"/>
      <c r="T143" s="303"/>
      <c r="U143" s="335"/>
      <c r="V143" s="26"/>
      <c r="W143" s="27"/>
      <c r="X143" s="329"/>
      <c r="Y143" s="269"/>
      <c r="Z143" s="269"/>
      <c r="AA143" s="269"/>
      <c r="AB143" s="269"/>
      <c r="AC143" s="269"/>
      <c r="AD143" s="269"/>
      <c r="AE143" s="269"/>
      <c r="AF143" s="269"/>
      <c r="AG143" s="269"/>
      <c r="AH143" s="269"/>
      <c r="AI143" s="269"/>
      <c r="AJ143" s="269"/>
      <c r="AK143" s="269"/>
      <c r="AL143" s="269"/>
      <c r="AM143" s="269"/>
      <c r="AN143" s="269"/>
      <c r="AO143" s="269"/>
      <c r="AP143" s="320"/>
      <c r="AQ143" s="28"/>
      <c r="AR143" s="28"/>
      <c r="AS143" s="269"/>
      <c r="AT143" s="269"/>
      <c r="AU143" s="269"/>
      <c r="AV143" s="269"/>
      <c r="AW143" s="269"/>
      <c r="AX143" s="269"/>
      <c r="AY143" s="269"/>
      <c r="AZ143" s="269"/>
      <c r="BA143" s="269"/>
      <c r="BB143" s="269"/>
      <c r="BC143" s="269"/>
      <c r="BD143" s="269"/>
      <c r="BE143" s="269"/>
      <c r="BF143" s="269"/>
      <c r="BG143" s="269"/>
      <c r="BH143" s="269"/>
      <c r="BI143" s="269"/>
      <c r="BJ143" s="269"/>
      <c r="BK143" s="269"/>
      <c r="BL143" s="28"/>
      <c r="BM143" s="28"/>
      <c r="BN143" s="28"/>
      <c r="BO143" s="28"/>
      <c r="BP143" s="28"/>
      <c r="BQ143" s="28"/>
      <c r="BR143" s="28"/>
      <c r="BS143" s="28"/>
      <c r="BT143" s="28"/>
      <c r="BU143" s="28"/>
      <c r="BV143" s="28"/>
      <c r="BW143" s="28"/>
      <c r="BX143" s="28"/>
      <c r="BY143" s="28"/>
      <c r="BZ143" s="28"/>
      <c r="CA143" s="28"/>
      <c r="CB143" s="28"/>
      <c r="CC143" s="28"/>
      <c r="CD143" s="28"/>
      <c r="CE143" s="28"/>
      <c r="CF143" s="28"/>
      <c r="CG143" s="28"/>
      <c r="CH143" s="28"/>
      <c r="CI143" s="28"/>
      <c r="CJ143" s="28"/>
      <c r="CK143" s="28"/>
      <c r="CL143" s="28"/>
      <c r="CM143" s="28"/>
      <c r="CN143" s="28"/>
      <c r="CO143" s="28"/>
      <c r="CP143" s="28"/>
      <c r="CQ143" s="28"/>
      <c r="CR143" s="28"/>
      <c r="CS143" s="28"/>
      <c r="CT143" s="28"/>
      <c r="CU143" s="28"/>
      <c r="CV143" s="28"/>
      <c r="CW143" s="28"/>
      <c r="CX143" s="28"/>
      <c r="CY143" s="28"/>
      <c r="CZ143" s="28"/>
      <c r="DA143" s="28"/>
      <c r="DB143" s="28"/>
      <c r="DC143" s="28"/>
      <c r="DD143" s="28"/>
      <c r="DE143" s="28"/>
      <c r="DF143" s="28"/>
      <c r="DG143" s="28"/>
      <c r="DH143" s="28"/>
      <c r="DI143" s="28"/>
      <c r="DJ143" s="28"/>
      <c r="DK143" s="28"/>
      <c r="DL143" s="28"/>
      <c r="DM143" s="28"/>
      <c r="DN143" s="28"/>
      <c r="DO143" s="28"/>
      <c r="DP143" s="28"/>
      <c r="DQ143" s="28"/>
      <c r="DR143" s="28"/>
      <c r="DS143" s="28"/>
      <c r="DT143" s="28"/>
      <c r="DU143" s="28"/>
      <c r="DV143" s="28"/>
      <c r="DW143" s="28"/>
      <c r="DX143" s="28"/>
      <c r="DY143" s="28"/>
      <c r="DZ143" s="28"/>
      <c r="EA143" s="28"/>
      <c r="EB143" s="28"/>
      <c r="EC143" s="28"/>
      <c r="ED143" s="28"/>
      <c r="EE143" s="28"/>
      <c r="EF143" s="28"/>
      <c r="EG143" s="28"/>
      <c r="EH143" s="28"/>
      <c r="EI143" s="28"/>
    </row>
    <row r="144" spans="1:139" s="109" customFormat="1">
      <c r="A144" s="350"/>
      <c r="B144" s="347"/>
      <c r="C144" s="355"/>
      <c r="D144" s="356"/>
      <c r="E144" s="357"/>
      <c r="F144" s="290"/>
      <c r="G144" s="339"/>
      <c r="H144" s="340"/>
      <c r="I144" s="323"/>
      <c r="J144" s="362"/>
      <c r="K144" s="362"/>
      <c r="L144" s="309"/>
      <c r="M144" s="300"/>
      <c r="N144" s="312"/>
      <c r="O144" s="300"/>
      <c r="P144" s="323"/>
      <c r="Q144" s="303"/>
      <c r="R144" s="303"/>
      <c r="S144" s="306"/>
      <c r="T144" s="303"/>
      <c r="U144" s="335"/>
      <c r="V144" s="26"/>
      <c r="W144" s="27"/>
      <c r="X144" s="329"/>
      <c r="Y144" s="269"/>
      <c r="Z144" s="269"/>
      <c r="AA144" s="269"/>
      <c r="AB144" s="269"/>
      <c r="AC144" s="269"/>
      <c r="AD144" s="269"/>
      <c r="AE144" s="269"/>
      <c r="AF144" s="269"/>
      <c r="AG144" s="269"/>
      <c r="AH144" s="269"/>
      <c r="AI144" s="269"/>
      <c r="AJ144" s="269"/>
      <c r="AK144" s="269"/>
      <c r="AL144" s="269"/>
      <c r="AM144" s="269"/>
      <c r="AN144" s="269"/>
      <c r="AO144" s="269"/>
      <c r="AP144" s="320"/>
      <c r="AQ144" s="28"/>
      <c r="AR144" s="28"/>
      <c r="AS144" s="269"/>
      <c r="AT144" s="269"/>
      <c r="AU144" s="269"/>
      <c r="AV144" s="269"/>
      <c r="AW144" s="269"/>
      <c r="AX144" s="269"/>
      <c r="AY144" s="269"/>
      <c r="AZ144" s="269"/>
      <c r="BA144" s="269"/>
      <c r="BB144" s="269"/>
      <c r="BC144" s="269"/>
      <c r="BD144" s="269"/>
      <c r="BE144" s="269"/>
      <c r="BF144" s="269"/>
      <c r="BG144" s="269"/>
      <c r="BH144" s="269"/>
      <c r="BI144" s="269"/>
      <c r="BJ144" s="269"/>
      <c r="BK144" s="269"/>
      <c r="BL144" s="28"/>
      <c r="BM144" s="28"/>
      <c r="BN144" s="28"/>
      <c r="BO144" s="28"/>
      <c r="BP144" s="28"/>
      <c r="BQ144" s="28"/>
      <c r="BR144" s="28"/>
      <c r="BS144" s="28"/>
      <c r="BT144" s="28"/>
      <c r="BU144" s="28"/>
      <c r="BV144" s="28"/>
      <c r="BW144" s="28"/>
      <c r="BX144" s="28"/>
      <c r="BY144" s="28"/>
      <c r="BZ144" s="28"/>
      <c r="CA144" s="28"/>
      <c r="CB144" s="28"/>
      <c r="CC144" s="28"/>
      <c r="CD144" s="28"/>
      <c r="CE144" s="28"/>
      <c r="CF144" s="28"/>
      <c r="CG144" s="28"/>
      <c r="CH144" s="28"/>
      <c r="CI144" s="28"/>
      <c r="CJ144" s="28"/>
      <c r="CK144" s="28"/>
      <c r="CL144" s="28"/>
      <c r="CM144" s="28"/>
      <c r="CN144" s="28"/>
      <c r="CO144" s="28"/>
      <c r="CP144" s="28"/>
      <c r="CQ144" s="28"/>
      <c r="CR144" s="28"/>
      <c r="CS144" s="28"/>
      <c r="CT144" s="28"/>
      <c r="CU144" s="28"/>
      <c r="CV144" s="28"/>
      <c r="CW144" s="28"/>
      <c r="CX144" s="28"/>
      <c r="CY144" s="28"/>
      <c r="CZ144" s="28"/>
      <c r="DA144" s="28"/>
      <c r="DB144" s="28"/>
      <c r="DC144" s="28"/>
      <c r="DD144" s="28"/>
      <c r="DE144" s="28"/>
      <c r="DF144" s="28"/>
      <c r="DG144" s="28"/>
      <c r="DH144" s="28"/>
      <c r="DI144" s="28"/>
      <c r="DJ144" s="28"/>
      <c r="DK144" s="28"/>
      <c r="DL144" s="28"/>
      <c r="DM144" s="28"/>
      <c r="DN144" s="28"/>
      <c r="DO144" s="28"/>
      <c r="DP144" s="28"/>
      <c r="DQ144" s="28"/>
      <c r="DR144" s="28"/>
      <c r="DS144" s="28"/>
      <c r="DT144" s="28"/>
      <c r="DU144" s="28"/>
      <c r="DV144" s="28"/>
      <c r="DW144" s="28"/>
      <c r="DX144" s="28"/>
      <c r="DY144" s="28"/>
      <c r="DZ144" s="28"/>
      <c r="EA144" s="28"/>
      <c r="EB144" s="28"/>
      <c r="EC144" s="28"/>
      <c r="ED144" s="28"/>
      <c r="EE144" s="28"/>
      <c r="EF144" s="28"/>
      <c r="EG144" s="28"/>
      <c r="EH144" s="28"/>
      <c r="EI144" s="28"/>
    </row>
    <row r="145" spans="1:139" s="109" customFormat="1" ht="13.5" thickBot="1">
      <c r="A145" s="351"/>
      <c r="B145" s="348"/>
      <c r="C145" s="358"/>
      <c r="D145" s="359"/>
      <c r="E145" s="360"/>
      <c r="F145" s="291"/>
      <c r="G145" s="341"/>
      <c r="H145" s="342"/>
      <c r="I145" s="324"/>
      <c r="J145" s="363"/>
      <c r="K145" s="363"/>
      <c r="L145" s="310"/>
      <c r="M145" s="301"/>
      <c r="N145" s="313"/>
      <c r="O145" s="301"/>
      <c r="P145" s="324"/>
      <c r="Q145" s="304"/>
      <c r="R145" s="304"/>
      <c r="S145" s="307"/>
      <c r="T145" s="304"/>
      <c r="U145" s="336"/>
      <c r="V145" s="26"/>
      <c r="W145" s="27"/>
      <c r="X145" s="330"/>
      <c r="Y145" s="270"/>
      <c r="Z145" s="270"/>
      <c r="AA145" s="270"/>
      <c r="AB145" s="270"/>
      <c r="AC145" s="270"/>
      <c r="AD145" s="270"/>
      <c r="AE145" s="270"/>
      <c r="AF145" s="270"/>
      <c r="AG145" s="270"/>
      <c r="AH145" s="270"/>
      <c r="AI145" s="270"/>
      <c r="AJ145" s="270"/>
      <c r="AK145" s="270"/>
      <c r="AL145" s="270"/>
      <c r="AM145" s="270"/>
      <c r="AN145" s="270"/>
      <c r="AO145" s="270"/>
      <c r="AP145" s="321"/>
      <c r="AQ145" s="28"/>
      <c r="AR145" s="28"/>
      <c r="AS145" s="270"/>
      <c r="AT145" s="270"/>
      <c r="AU145" s="270"/>
      <c r="AV145" s="270"/>
      <c r="AW145" s="270"/>
      <c r="AX145" s="270"/>
      <c r="AY145" s="270"/>
      <c r="AZ145" s="270"/>
      <c r="BA145" s="270"/>
      <c r="BB145" s="270"/>
      <c r="BC145" s="270"/>
      <c r="BD145" s="270"/>
      <c r="BE145" s="270"/>
      <c r="BF145" s="270"/>
      <c r="BG145" s="270"/>
      <c r="BH145" s="270"/>
      <c r="BI145" s="270"/>
      <c r="BJ145" s="270"/>
      <c r="BK145" s="270"/>
      <c r="BL145" s="28"/>
      <c r="BM145" s="28"/>
      <c r="BN145" s="28"/>
      <c r="BO145" s="28"/>
      <c r="BP145" s="28"/>
      <c r="BQ145" s="28"/>
      <c r="BR145" s="28"/>
      <c r="BS145" s="28"/>
      <c r="BT145" s="28"/>
      <c r="BU145" s="28"/>
      <c r="BV145" s="28"/>
      <c r="BW145" s="28"/>
      <c r="BX145" s="28"/>
      <c r="BY145" s="28"/>
      <c r="BZ145" s="28"/>
      <c r="CA145" s="28"/>
      <c r="CB145" s="28"/>
      <c r="CC145" s="28"/>
      <c r="CD145" s="28"/>
      <c r="CE145" s="28"/>
      <c r="CF145" s="28"/>
      <c r="CG145" s="28"/>
      <c r="CH145" s="28"/>
      <c r="CI145" s="28"/>
      <c r="CJ145" s="28"/>
      <c r="CK145" s="28"/>
      <c r="CL145" s="28"/>
      <c r="CM145" s="28"/>
      <c r="CN145" s="28"/>
      <c r="CO145" s="28"/>
      <c r="CP145" s="28"/>
      <c r="CQ145" s="28"/>
      <c r="CR145" s="28"/>
      <c r="CS145" s="28"/>
      <c r="CT145" s="28"/>
      <c r="CU145" s="28"/>
      <c r="CV145" s="28"/>
      <c r="CW145" s="28"/>
      <c r="CX145" s="28"/>
      <c r="CY145" s="28"/>
      <c r="CZ145" s="28"/>
      <c r="DA145" s="28"/>
      <c r="DB145" s="28"/>
      <c r="DC145" s="28"/>
      <c r="DD145" s="28"/>
      <c r="DE145" s="28"/>
      <c r="DF145" s="28"/>
      <c r="DG145" s="28"/>
      <c r="DH145" s="28"/>
      <c r="DI145" s="28"/>
      <c r="DJ145" s="28"/>
      <c r="DK145" s="28"/>
      <c r="DL145" s="28"/>
      <c r="DM145" s="28"/>
      <c r="DN145" s="28"/>
      <c r="DO145" s="28"/>
      <c r="DP145" s="28"/>
      <c r="DQ145" s="28"/>
      <c r="DR145" s="28"/>
      <c r="DS145" s="28"/>
      <c r="DT145" s="28"/>
      <c r="DU145" s="28"/>
      <c r="DV145" s="28"/>
      <c r="DW145" s="28"/>
      <c r="DX145" s="28"/>
      <c r="DY145" s="28"/>
      <c r="DZ145" s="28"/>
      <c r="EA145" s="28"/>
      <c r="EB145" s="28"/>
      <c r="EC145" s="28"/>
      <c r="ED145" s="28"/>
      <c r="EE145" s="28"/>
      <c r="EF145" s="28"/>
      <c r="EG145" s="28"/>
      <c r="EH145" s="28"/>
      <c r="EI145" s="28"/>
    </row>
    <row r="146" spans="1:139" s="109" customFormat="1">
      <c r="A146" s="349" t="str">
        <f>A182</f>
        <v>TP2 Tree Planting</v>
      </c>
      <c r="B146" s="346"/>
      <c r="C146" s="352" t="s">
        <v>159</v>
      </c>
      <c r="D146" s="353"/>
      <c r="E146" s="354"/>
      <c r="F146" s="289" t="s">
        <v>14</v>
      </c>
      <c r="G146" s="337" t="s">
        <v>162</v>
      </c>
      <c r="H146" s="338"/>
      <c r="I146" s="322" t="s">
        <v>14</v>
      </c>
      <c r="J146" s="361" t="s">
        <v>14</v>
      </c>
      <c r="K146" s="361" t="s">
        <v>14</v>
      </c>
      <c r="L146" s="308" t="s">
        <v>14</v>
      </c>
      <c r="M146" s="299" t="s">
        <v>14</v>
      </c>
      <c r="N146" s="311">
        <f>10*B146</f>
        <v>0</v>
      </c>
      <c r="O146" s="299" t="s">
        <v>14</v>
      </c>
      <c r="P146" s="322"/>
      <c r="Q146" s="302" t="s">
        <v>14</v>
      </c>
      <c r="R146" s="302" t="s">
        <v>14</v>
      </c>
      <c r="S146" s="305" t="s">
        <v>14</v>
      </c>
      <c r="T146" s="302" t="s">
        <v>14</v>
      </c>
      <c r="U146" s="334" t="s">
        <v>14</v>
      </c>
      <c r="V146" s="26"/>
      <c r="W146" s="27"/>
      <c r="X146" s="328">
        <f t="shared" ref="X146:AP146" si="40">IF($U146=X$26,$O146,0)</f>
        <v>0</v>
      </c>
      <c r="Y146" s="268">
        <f t="shared" si="40"/>
        <v>0</v>
      </c>
      <c r="Z146" s="268">
        <f t="shared" si="40"/>
        <v>0</v>
      </c>
      <c r="AA146" s="268">
        <f t="shared" si="40"/>
        <v>0</v>
      </c>
      <c r="AB146" s="268">
        <f t="shared" si="40"/>
        <v>0</v>
      </c>
      <c r="AC146" s="268">
        <f t="shared" si="40"/>
        <v>0</v>
      </c>
      <c r="AD146" s="268">
        <f t="shared" si="40"/>
        <v>0</v>
      </c>
      <c r="AE146" s="268">
        <f t="shared" si="40"/>
        <v>0</v>
      </c>
      <c r="AF146" s="268">
        <f t="shared" si="40"/>
        <v>0</v>
      </c>
      <c r="AG146" s="268">
        <f t="shared" si="40"/>
        <v>0</v>
      </c>
      <c r="AH146" s="268">
        <f t="shared" si="40"/>
        <v>0</v>
      </c>
      <c r="AI146" s="268">
        <f t="shared" si="40"/>
        <v>0</v>
      </c>
      <c r="AJ146" s="268">
        <f t="shared" si="40"/>
        <v>0</v>
      </c>
      <c r="AK146" s="268">
        <f t="shared" si="40"/>
        <v>0</v>
      </c>
      <c r="AL146" s="268">
        <f t="shared" si="40"/>
        <v>0</v>
      </c>
      <c r="AM146" s="268">
        <f t="shared" si="40"/>
        <v>0</v>
      </c>
      <c r="AN146" s="268">
        <f t="shared" si="40"/>
        <v>0</v>
      </c>
      <c r="AO146" s="268">
        <f t="shared" si="40"/>
        <v>0</v>
      </c>
      <c r="AP146" s="319">
        <f t="shared" si="40"/>
        <v>0</v>
      </c>
      <c r="AQ146" s="28"/>
      <c r="AR146" s="28"/>
      <c r="AS146" s="268">
        <f t="shared" ref="AS146:BK146" si="41">IF($U146=AS$26,$T146,0)</f>
        <v>0</v>
      </c>
      <c r="AT146" s="268">
        <f t="shared" si="41"/>
        <v>0</v>
      </c>
      <c r="AU146" s="268">
        <f t="shared" si="41"/>
        <v>0</v>
      </c>
      <c r="AV146" s="268">
        <f t="shared" si="41"/>
        <v>0</v>
      </c>
      <c r="AW146" s="268">
        <f t="shared" si="41"/>
        <v>0</v>
      </c>
      <c r="AX146" s="268">
        <f t="shared" si="41"/>
        <v>0</v>
      </c>
      <c r="AY146" s="268">
        <f t="shared" si="41"/>
        <v>0</v>
      </c>
      <c r="AZ146" s="268">
        <f t="shared" si="41"/>
        <v>0</v>
      </c>
      <c r="BA146" s="268">
        <f t="shared" si="41"/>
        <v>0</v>
      </c>
      <c r="BB146" s="268">
        <f t="shared" si="41"/>
        <v>0</v>
      </c>
      <c r="BC146" s="268">
        <f t="shared" si="41"/>
        <v>0</v>
      </c>
      <c r="BD146" s="268">
        <f t="shared" si="41"/>
        <v>0</v>
      </c>
      <c r="BE146" s="268">
        <f t="shared" si="41"/>
        <v>0</v>
      </c>
      <c r="BF146" s="268">
        <f t="shared" si="41"/>
        <v>0</v>
      </c>
      <c r="BG146" s="268">
        <f t="shared" si="41"/>
        <v>0</v>
      </c>
      <c r="BH146" s="268">
        <f t="shared" si="41"/>
        <v>0</v>
      </c>
      <c r="BI146" s="268">
        <f t="shared" si="41"/>
        <v>0</v>
      </c>
      <c r="BJ146" s="268">
        <f t="shared" si="41"/>
        <v>0</v>
      </c>
      <c r="BK146" s="268">
        <f t="shared" si="41"/>
        <v>0</v>
      </c>
      <c r="BL146" s="28"/>
      <c r="BM146" s="28"/>
      <c r="BN146" s="28"/>
      <c r="BO146" s="28"/>
      <c r="BP146" s="28"/>
      <c r="BQ146" s="28"/>
      <c r="BR146" s="28"/>
      <c r="BS146" s="28"/>
      <c r="BT146" s="28"/>
      <c r="BU146" s="28"/>
      <c r="BV146" s="28"/>
      <c r="BW146" s="28"/>
      <c r="BX146" s="28"/>
      <c r="BY146" s="28"/>
      <c r="BZ146" s="28"/>
      <c r="CA146" s="28"/>
      <c r="CB146" s="28"/>
      <c r="CC146" s="28"/>
      <c r="CD146" s="28"/>
      <c r="CE146" s="28"/>
      <c r="CF146" s="28"/>
      <c r="CG146" s="28"/>
      <c r="CH146" s="28"/>
      <c r="CI146" s="28"/>
      <c r="CJ146" s="28"/>
      <c r="CK146" s="28"/>
      <c r="CL146" s="28"/>
      <c r="CM146" s="28"/>
      <c r="CN146" s="28"/>
      <c r="CO146" s="28"/>
      <c r="CP146" s="28"/>
      <c r="CQ146" s="28"/>
      <c r="CR146" s="28"/>
      <c r="CS146" s="28"/>
      <c r="CT146" s="28"/>
      <c r="CU146" s="28"/>
      <c r="CV146" s="28"/>
      <c r="CW146" s="28"/>
      <c r="CX146" s="28"/>
      <c r="CY146" s="28"/>
      <c r="CZ146" s="28"/>
      <c r="DA146" s="28"/>
      <c r="DB146" s="28"/>
      <c r="DC146" s="28"/>
      <c r="DD146" s="28"/>
      <c r="DE146" s="28"/>
      <c r="DF146" s="28"/>
      <c r="DG146" s="28"/>
      <c r="DH146" s="28"/>
      <c r="DI146" s="28"/>
      <c r="DJ146" s="28"/>
      <c r="DK146" s="28"/>
      <c r="DL146" s="28"/>
      <c r="DM146" s="28"/>
      <c r="DN146" s="28"/>
      <c r="DO146" s="28"/>
      <c r="DP146" s="28"/>
      <c r="DQ146" s="28"/>
      <c r="DR146" s="28"/>
      <c r="DS146" s="28"/>
      <c r="DT146" s="28"/>
      <c r="DU146" s="28"/>
      <c r="DV146" s="28"/>
      <c r="DW146" s="28"/>
      <c r="DX146" s="28"/>
      <c r="DY146" s="28"/>
      <c r="DZ146" s="28"/>
      <c r="EA146" s="28"/>
      <c r="EB146" s="28"/>
      <c r="EC146" s="28"/>
      <c r="ED146" s="28"/>
      <c r="EE146" s="28"/>
      <c r="EF146" s="28"/>
      <c r="EG146" s="28"/>
      <c r="EH146" s="28"/>
      <c r="EI146" s="28"/>
    </row>
    <row r="147" spans="1:139" s="109" customFormat="1">
      <c r="A147" s="350"/>
      <c r="B147" s="347"/>
      <c r="C147" s="355"/>
      <c r="D147" s="356"/>
      <c r="E147" s="357"/>
      <c r="F147" s="290"/>
      <c r="G147" s="339"/>
      <c r="H147" s="340"/>
      <c r="I147" s="323"/>
      <c r="J147" s="362"/>
      <c r="K147" s="362"/>
      <c r="L147" s="309"/>
      <c r="M147" s="300"/>
      <c r="N147" s="312"/>
      <c r="O147" s="300"/>
      <c r="P147" s="323"/>
      <c r="Q147" s="303"/>
      <c r="R147" s="303"/>
      <c r="S147" s="306"/>
      <c r="T147" s="303"/>
      <c r="U147" s="335"/>
      <c r="V147" s="26"/>
      <c r="W147" s="27"/>
      <c r="X147" s="329"/>
      <c r="Y147" s="269"/>
      <c r="Z147" s="269"/>
      <c r="AA147" s="269"/>
      <c r="AB147" s="269"/>
      <c r="AC147" s="269"/>
      <c r="AD147" s="269"/>
      <c r="AE147" s="269"/>
      <c r="AF147" s="269"/>
      <c r="AG147" s="269"/>
      <c r="AH147" s="269"/>
      <c r="AI147" s="269"/>
      <c r="AJ147" s="269"/>
      <c r="AK147" s="269"/>
      <c r="AL147" s="269"/>
      <c r="AM147" s="269"/>
      <c r="AN147" s="269"/>
      <c r="AO147" s="269"/>
      <c r="AP147" s="320"/>
      <c r="AQ147" s="28"/>
      <c r="AR147" s="28"/>
      <c r="AS147" s="269"/>
      <c r="AT147" s="269"/>
      <c r="AU147" s="269"/>
      <c r="AV147" s="269"/>
      <c r="AW147" s="269"/>
      <c r="AX147" s="269"/>
      <c r="AY147" s="269"/>
      <c r="AZ147" s="269"/>
      <c r="BA147" s="269"/>
      <c r="BB147" s="269"/>
      <c r="BC147" s="269"/>
      <c r="BD147" s="269"/>
      <c r="BE147" s="269"/>
      <c r="BF147" s="269"/>
      <c r="BG147" s="269"/>
      <c r="BH147" s="269"/>
      <c r="BI147" s="269"/>
      <c r="BJ147" s="269"/>
      <c r="BK147" s="269"/>
      <c r="BL147" s="28"/>
      <c r="BM147" s="28"/>
      <c r="BN147" s="28"/>
      <c r="BO147" s="28"/>
      <c r="BP147" s="28"/>
      <c r="BQ147" s="28"/>
      <c r="BR147" s="28"/>
      <c r="BS147" s="28"/>
      <c r="BT147" s="28"/>
      <c r="BU147" s="28"/>
      <c r="BV147" s="28"/>
      <c r="BW147" s="28"/>
      <c r="BX147" s="28"/>
      <c r="BY147" s="28"/>
      <c r="BZ147" s="28"/>
      <c r="CA147" s="28"/>
      <c r="CB147" s="28"/>
      <c r="CC147" s="28"/>
      <c r="CD147" s="28"/>
      <c r="CE147" s="28"/>
      <c r="CF147" s="28"/>
      <c r="CG147" s="28"/>
      <c r="CH147" s="28"/>
      <c r="CI147" s="28"/>
      <c r="CJ147" s="28"/>
      <c r="CK147" s="28"/>
      <c r="CL147" s="28"/>
      <c r="CM147" s="28"/>
      <c r="CN147" s="28"/>
      <c r="CO147" s="28"/>
      <c r="CP147" s="28"/>
      <c r="CQ147" s="28"/>
      <c r="CR147" s="28"/>
      <c r="CS147" s="28"/>
      <c r="CT147" s="28"/>
      <c r="CU147" s="28"/>
      <c r="CV147" s="28"/>
      <c r="CW147" s="28"/>
      <c r="CX147" s="28"/>
      <c r="CY147" s="28"/>
      <c r="CZ147" s="28"/>
      <c r="DA147" s="28"/>
      <c r="DB147" s="28"/>
      <c r="DC147" s="28"/>
      <c r="DD147" s="28"/>
      <c r="DE147" s="28"/>
      <c r="DF147" s="28"/>
      <c r="DG147" s="28"/>
      <c r="DH147" s="28"/>
      <c r="DI147" s="28"/>
      <c r="DJ147" s="28"/>
      <c r="DK147" s="28"/>
      <c r="DL147" s="28"/>
      <c r="DM147" s="28"/>
      <c r="DN147" s="28"/>
      <c r="DO147" s="28"/>
      <c r="DP147" s="28"/>
      <c r="DQ147" s="28"/>
      <c r="DR147" s="28"/>
      <c r="DS147" s="28"/>
      <c r="DT147" s="28"/>
      <c r="DU147" s="28"/>
      <c r="DV147" s="28"/>
      <c r="DW147" s="28"/>
      <c r="DX147" s="28"/>
      <c r="DY147" s="28"/>
      <c r="DZ147" s="28"/>
      <c r="EA147" s="28"/>
      <c r="EB147" s="28"/>
      <c r="EC147" s="28"/>
      <c r="ED147" s="28"/>
      <c r="EE147" s="28"/>
      <c r="EF147" s="28"/>
      <c r="EG147" s="28"/>
      <c r="EH147" s="28"/>
      <c r="EI147" s="28"/>
    </row>
    <row r="148" spans="1:139" s="109" customFormat="1">
      <c r="A148" s="350"/>
      <c r="B148" s="347"/>
      <c r="C148" s="355"/>
      <c r="D148" s="356"/>
      <c r="E148" s="357"/>
      <c r="F148" s="290"/>
      <c r="G148" s="339"/>
      <c r="H148" s="340"/>
      <c r="I148" s="323"/>
      <c r="J148" s="362"/>
      <c r="K148" s="362"/>
      <c r="L148" s="309"/>
      <c r="M148" s="300"/>
      <c r="N148" s="312"/>
      <c r="O148" s="300"/>
      <c r="P148" s="323"/>
      <c r="Q148" s="303"/>
      <c r="R148" s="303"/>
      <c r="S148" s="306"/>
      <c r="T148" s="303"/>
      <c r="U148" s="335"/>
      <c r="V148" s="26"/>
      <c r="W148" s="27"/>
      <c r="X148" s="329"/>
      <c r="Y148" s="269"/>
      <c r="Z148" s="269"/>
      <c r="AA148" s="269"/>
      <c r="AB148" s="269"/>
      <c r="AC148" s="269"/>
      <c r="AD148" s="269"/>
      <c r="AE148" s="269"/>
      <c r="AF148" s="269"/>
      <c r="AG148" s="269"/>
      <c r="AH148" s="269"/>
      <c r="AI148" s="269"/>
      <c r="AJ148" s="269"/>
      <c r="AK148" s="269"/>
      <c r="AL148" s="269"/>
      <c r="AM148" s="269"/>
      <c r="AN148" s="269"/>
      <c r="AO148" s="269"/>
      <c r="AP148" s="320"/>
      <c r="AQ148" s="28"/>
      <c r="AR148" s="28"/>
      <c r="AS148" s="269"/>
      <c r="AT148" s="269"/>
      <c r="AU148" s="269"/>
      <c r="AV148" s="269"/>
      <c r="AW148" s="269"/>
      <c r="AX148" s="269"/>
      <c r="AY148" s="269"/>
      <c r="AZ148" s="269"/>
      <c r="BA148" s="269"/>
      <c r="BB148" s="269"/>
      <c r="BC148" s="269"/>
      <c r="BD148" s="269"/>
      <c r="BE148" s="269"/>
      <c r="BF148" s="269"/>
      <c r="BG148" s="269"/>
      <c r="BH148" s="269"/>
      <c r="BI148" s="269"/>
      <c r="BJ148" s="269"/>
      <c r="BK148" s="269"/>
      <c r="BL148" s="28"/>
      <c r="BM148" s="28"/>
      <c r="BN148" s="28"/>
      <c r="BO148" s="28"/>
      <c r="BP148" s="28"/>
      <c r="BQ148" s="28"/>
      <c r="BR148" s="28"/>
      <c r="BS148" s="28"/>
      <c r="BT148" s="28"/>
      <c r="BU148" s="28"/>
      <c r="BV148" s="28"/>
      <c r="BW148" s="28"/>
      <c r="BX148" s="28"/>
      <c r="BY148" s="28"/>
      <c r="BZ148" s="28"/>
      <c r="CA148" s="28"/>
      <c r="CB148" s="28"/>
      <c r="CC148" s="28"/>
      <c r="CD148" s="28"/>
      <c r="CE148" s="28"/>
      <c r="CF148" s="28"/>
      <c r="CG148" s="28"/>
      <c r="CH148" s="28"/>
      <c r="CI148" s="28"/>
      <c r="CJ148" s="28"/>
      <c r="CK148" s="28"/>
      <c r="CL148" s="28"/>
      <c r="CM148" s="28"/>
      <c r="CN148" s="28"/>
      <c r="CO148" s="28"/>
      <c r="CP148" s="28"/>
      <c r="CQ148" s="28"/>
      <c r="CR148" s="28"/>
      <c r="CS148" s="28"/>
      <c r="CT148" s="28"/>
      <c r="CU148" s="28"/>
      <c r="CV148" s="28"/>
      <c r="CW148" s="28"/>
      <c r="CX148" s="28"/>
      <c r="CY148" s="28"/>
      <c r="CZ148" s="28"/>
      <c r="DA148" s="28"/>
      <c r="DB148" s="28"/>
      <c r="DC148" s="28"/>
      <c r="DD148" s="28"/>
      <c r="DE148" s="28"/>
      <c r="DF148" s="28"/>
      <c r="DG148" s="28"/>
      <c r="DH148" s="28"/>
      <c r="DI148" s="28"/>
      <c r="DJ148" s="28"/>
      <c r="DK148" s="28"/>
      <c r="DL148" s="28"/>
      <c r="DM148" s="28"/>
      <c r="DN148" s="28"/>
      <c r="DO148" s="28"/>
      <c r="DP148" s="28"/>
      <c r="DQ148" s="28"/>
      <c r="DR148" s="28"/>
      <c r="DS148" s="28"/>
      <c r="DT148" s="28"/>
      <c r="DU148" s="28"/>
      <c r="DV148" s="28"/>
      <c r="DW148" s="28"/>
      <c r="DX148" s="28"/>
      <c r="DY148" s="28"/>
      <c r="DZ148" s="28"/>
      <c r="EA148" s="28"/>
      <c r="EB148" s="28"/>
      <c r="EC148" s="28"/>
      <c r="ED148" s="28"/>
      <c r="EE148" s="28"/>
      <c r="EF148" s="28"/>
      <c r="EG148" s="28"/>
      <c r="EH148" s="28"/>
      <c r="EI148" s="28"/>
    </row>
    <row r="149" spans="1:139" s="109" customFormat="1">
      <c r="A149" s="350"/>
      <c r="B149" s="347"/>
      <c r="C149" s="355"/>
      <c r="D149" s="356"/>
      <c r="E149" s="357"/>
      <c r="F149" s="290"/>
      <c r="G149" s="339"/>
      <c r="H149" s="340"/>
      <c r="I149" s="323"/>
      <c r="J149" s="362"/>
      <c r="K149" s="362"/>
      <c r="L149" s="309"/>
      <c r="M149" s="300"/>
      <c r="N149" s="312"/>
      <c r="O149" s="300"/>
      <c r="P149" s="323"/>
      <c r="Q149" s="303"/>
      <c r="R149" s="303"/>
      <c r="S149" s="306"/>
      <c r="T149" s="303"/>
      <c r="U149" s="335"/>
      <c r="V149" s="26"/>
      <c r="W149" s="27"/>
      <c r="X149" s="329"/>
      <c r="Y149" s="269"/>
      <c r="Z149" s="269"/>
      <c r="AA149" s="269"/>
      <c r="AB149" s="269"/>
      <c r="AC149" s="269"/>
      <c r="AD149" s="269"/>
      <c r="AE149" s="269"/>
      <c r="AF149" s="269"/>
      <c r="AG149" s="269"/>
      <c r="AH149" s="269"/>
      <c r="AI149" s="269"/>
      <c r="AJ149" s="269"/>
      <c r="AK149" s="269"/>
      <c r="AL149" s="269"/>
      <c r="AM149" s="269"/>
      <c r="AN149" s="269"/>
      <c r="AO149" s="269"/>
      <c r="AP149" s="320"/>
      <c r="AQ149" s="28"/>
      <c r="AR149" s="28"/>
      <c r="AS149" s="269"/>
      <c r="AT149" s="269"/>
      <c r="AU149" s="269"/>
      <c r="AV149" s="269"/>
      <c r="AW149" s="269"/>
      <c r="AX149" s="269"/>
      <c r="AY149" s="269"/>
      <c r="AZ149" s="269"/>
      <c r="BA149" s="269"/>
      <c r="BB149" s="269"/>
      <c r="BC149" s="269"/>
      <c r="BD149" s="269"/>
      <c r="BE149" s="269"/>
      <c r="BF149" s="269"/>
      <c r="BG149" s="269"/>
      <c r="BH149" s="269"/>
      <c r="BI149" s="269"/>
      <c r="BJ149" s="269"/>
      <c r="BK149" s="269"/>
      <c r="BL149" s="28"/>
      <c r="BM149" s="28"/>
      <c r="BN149" s="28"/>
      <c r="BO149" s="28"/>
      <c r="BP149" s="28"/>
      <c r="BQ149" s="28"/>
      <c r="BR149" s="28"/>
      <c r="BS149" s="28"/>
      <c r="BT149" s="28"/>
      <c r="BU149" s="28"/>
      <c r="BV149" s="28"/>
      <c r="BW149" s="28"/>
      <c r="BX149" s="28"/>
      <c r="BY149" s="28"/>
      <c r="BZ149" s="28"/>
      <c r="CA149" s="28"/>
      <c r="CB149" s="28"/>
      <c r="CC149" s="28"/>
      <c r="CD149" s="28"/>
      <c r="CE149" s="28"/>
      <c r="CF149" s="28"/>
      <c r="CG149" s="28"/>
      <c r="CH149" s="28"/>
      <c r="CI149" s="28"/>
      <c r="CJ149" s="28"/>
      <c r="CK149" s="28"/>
      <c r="CL149" s="28"/>
      <c r="CM149" s="28"/>
      <c r="CN149" s="28"/>
      <c r="CO149" s="28"/>
      <c r="CP149" s="28"/>
      <c r="CQ149" s="28"/>
      <c r="CR149" s="28"/>
      <c r="CS149" s="28"/>
      <c r="CT149" s="28"/>
      <c r="CU149" s="28"/>
      <c r="CV149" s="28"/>
      <c r="CW149" s="28"/>
      <c r="CX149" s="28"/>
      <c r="CY149" s="28"/>
      <c r="CZ149" s="28"/>
      <c r="DA149" s="28"/>
      <c r="DB149" s="28"/>
      <c r="DC149" s="28"/>
      <c r="DD149" s="28"/>
      <c r="DE149" s="28"/>
      <c r="DF149" s="28"/>
      <c r="DG149" s="28"/>
      <c r="DH149" s="28"/>
      <c r="DI149" s="28"/>
      <c r="DJ149" s="28"/>
      <c r="DK149" s="28"/>
      <c r="DL149" s="28"/>
      <c r="DM149" s="28"/>
      <c r="DN149" s="28"/>
      <c r="DO149" s="28"/>
      <c r="DP149" s="28"/>
      <c r="DQ149" s="28"/>
      <c r="DR149" s="28"/>
      <c r="DS149" s="28"/>
      <c r="DT149" s="28"/>
      <c r="DU149" s="28"/>
      <c r="DV149" s="28"/>
      <c r="DW149" s="28"/>
      <c r="DX149" s="28"/>
      <c r="DY149" s="28"/>
      <c r="DZ149" s="28"/>
      <c r="EA149" s="28"/>
      <c r="EB149" s="28"/>
      <c r="EC149" s="28"/>
      <c r="ED149" s="28"/>
      <c r="EE149" s="28"/>
      <c r="EF149" s="28"/>
      <c r="EG149" s="28"/>
      <c r="EH149" s="28"/>
      <c r="EI149" s="28"/>
    </row>
    <row r="150" spans="1:139" s="109" customFormat="1" ht="13.5" thickBot="1">
      <c r="A150" s="351"/>
      <c r="B150" s="348"/>
      <c r="C150" s="358"/>
      <c r="D150" s="359"/>
      <c r="E150" s="360"/>
      <c r="F150" s="291"/>
      <c r="G150" s="341"/>
      <c r="H150" s="342"/>
      <c r="I150" s="324"/>
      <c r="J150" s="363"/>
      <c r="K150" s="363"/>
      <c r="L150" s="310"/>
      <c r="M150" s="301"/>
      <c r="N150" s="313"/>
      <c r="O150" s="301"/>
      <c r="P150" s="324"/>
      <c r="Q150" s="304"/>
      <c r="R150" s="304"/>
      <c r="S150" s="307"/>
      <c r="T150" s="304"/>
      <c r="U150" s="336"/>
      <c r="V150" s="26"/>
      <c r="W150" s="27"/>
      <c r="X150" s="330"/>
      <c r="Y150" s="270"/>
      <c r="Z150" s="270"/>
      <c r="AA150" s="270"/>
      <c r="AB150" s="270"/>
      <c r="AC150" s="270"/>
      <c r="AD150" s="270"/>
      <c r="AE150" s="270"/>
      <c r="AF150" s="270"/>
      <c r="AG150" s="270"/>
      <c r="AH150" s="270"/>
      <c r="AI150" s="270"/>
      <c r="AJ150" s="270"/>
      <c r="AK150" s="270"/>
      <c r="AL150" s="270"/>
      <c r="AM150" s="270"/>
      <c r="AN150" s="270"/>
      <c r="AO150" s="270"/>
      <c r="AP150" s="321"/>
      <c r="AQ150" s="28"/>
      <c r="AR150" s="28"/>
      <c r="AS150" s="270"/>
      <c r="AT150" s="270"/>
      <c r="AU150" s="270"/>
      <c r="AV150" s="270"/>
      <c r="AW150" s="270"/>
      <c r="AX150" s="270"/>
      <c r="AY150" s="270"/>
      <c r="AZ150" s="270"/>
      <c r="BA150" s="270"/>
      <c r="BB150" s="270"/>
      <c r="BC150" s="270"/>
      <c r="BD150" s="270"/>
      <c r="BE150" s="270"/>
      <c r="BF150" s="270"/>
      <c r="BG150" s="270"/>
      <c r="BH150" s="270"/>
      <c r="BI150" s="270"/>
      <c r="BJ150" s="270"/>
      <c r="BK150" s="270"/>
      <c r="BL150" s="28"/>
      <c r="BM150" s="28"/>
      <c r="BN150" s="28"/>
      <c r="BO150" s="28"/>
      <c r="BP150" s="28"/>
      <c r="BQ150" s="28"/>
      <c r="BR150" s="28"/>
      <c r="BS150" s="28"/>
      <c r="BT150" s="28"/>
      <c r="BU150" s="28"/>
      <c r="BV150" s="28"/>
      <c r="BW150" s="28"/>
      <c r="BX150" s="28"/>
      <c r="BY150" s="28"/>
      <c r="BZ150" s="28"/>
      <c r="CA150" s="28"/>
      <c r="CB150" s="28"/>
      <c r="CC150" s="28"/>
      <c r="CD150" s="28"/>
      <c r="CE150" s="28"/>
      <c r="CF150" s="28"/>
      <c r="CG150" s="28"/>
      <c r="CH150" s="28"/>
      <c r="CI150" s="28"/>
      <c r="CJ150" s="28"/>
      <c r="CK150" s="28"/>
      <c r="CL150" s="28"/>
      <c r="CM150" s="28"/>
      <c r="CN150" s="28"/>
      <c r="CO150" s="28"/>
      <c r="CP150" s="28"/>
      <c r="CQ150" s="28"/>
      <c r="CR150" s="28"/>
      <c r="CS150" s="28"/>
      <c r="CT150" s="28"/>
      <c r="CU150" s="28"/>
      <c r="CV150" s="28"/>
      <c r="CW150" s="28"/>
      <c r="CX150" s="28"/>
      <c r="CY150" s="28"/>
      <c r="CZ150" s="28"/>
      <c r="DA150" s="28"/>
      <c r="DB150" s="28"/>
      <c r="DC150" s="28"/>
      <c r="DD150" s="28"/>
      <c r="DE150" s="28"/>
      <c r="DF150" s="28"/>
      <c r="DG150" s="28"/>
      <c r="DH150" s="28"/>
      <c r="DI150" s="28"/>
      <c r="DJ150" s="28"/>
      <c r="DK150" s="28"/>
      <c r="DL150" s="28"/>
      <c r="DM150" s="28"/>
      <c r="DN150" s="28"/>
      <c r="DO150" s="28"/>
      <c r="DP150" s="28"/>
      <c r="DQ150" s="28"/>
      <c r="DR150" s="28"/>
      <c r="DS150" s="28"/>
      <c r="DT150" s="28"/>
      <c r="DU150" s="28"/>
      <c r="DV150" s="28"/>
      <c r="DW150" s="28"/>
      <c r="DX150" s="28"/>
      <c r="DY150" s="28"/>
      <c r="DZ150" s="28"/>
      <c r="EA150" s="28"/>
      <c r="EB150" s="28"/>
      <c r="EC150" s="28"/>
      <c r="ED150" s="28"/>
      <c r="EE150" s="28"/>
      <c r="EF150" s="28"/>
      <c r="EG150" s="28"/>
      <c r="EH150" s="28"/>
      <c r="EI150" s="28"/>
    </row>
    <row r="151" spans="1:139">
      <c r="A151" s="115"/>
      <c r="C151" s="100"/>
      <c r="E151" s="100"/>
      <c r="G151" s="48"/>
      <c r="J151" s="150"/>
    </row>
    <row r="152" spans="1:139" s="7" customFormat="1">
      <c r="A152" s="19" t="s">
        <v>3</v>
      </c>
      <c r="B152" s="189">
        <f>SUM(B27:B151)</f>
        <v>0</v>
      </c>
      <c r="C152" s="208"/>
      <c r="D152" s="189">
        <f>SUM(D27:D151)</f>
        <v>0</v>
      </c>
      <c r="E152" s="208"/>
      <c r="F152" s="114">
        <f>SUM(F27:F151)</f>
        <v>0</v>
      </c>
      <c r="G152" s="48"/>
      <c r="H152" s="42"/>
      <c r="I152" s="125"/>
      <c r="K152" s="367" t="s">
        <v>62</v>
      </c>
      <c r="L152" s="367"/>
      <c r="M152" s="367"/>
      <c r="N152" s="114">
        <f>SUM(N27:N150)</f>
        <v>0</v>
      </c>
      <c r="O152" s="138"/>
      <c r="P152" s="138"/>
      <c r="Q152" s="138"/>
      <c r="R152" s="138"/>
      <c r="U152" s="125"/>
      <c r="V152" s="125"/>
      <c r="W152" s="30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</row>
    <row r="153" spans="1:139">
      <c r="A153" s="47"/>
      <c r="B153" s="190"/>
      <c r="C153" s="48"/>
      <c r="D153" s="190"/>
      <c r="E153" s="48"/>
      <c r="F153" s="118"/>
      <c r="G153" s="66"/>
      <c r="H153" s="3"/>
      <c r="I153" s="3"/>
      <c r="L153" s="2"/>
      <c r="O153" s="139"/>
      <c r="P153" s="139"/>
      <c r="Q153" s="139"/>
      <c r="R153" s="139"/>
      <c r="W153" s="30" t="s">
        <v>3</v>
      </c>
      <c r="X153" s="30">
        <f t="shared" ref="X153:AN153" si="42">SUM(X26:X152)</f>
        <v>0</v>
      </c>
      <c r="Y153" s="30">
        <f t="shared" si="42"/>
        <v>0</v>
      </c>
      <c r="Z153" s="30">
        <f t="shared" si="42"/>
        <v>0</v>
      </c>
      <c r="AA153" s="30">
        <f t="shared" si="42"/>
        <v>0</v>
      </c>
      <c r="AB153" s="30">
        <f t="shared" si="42"/>
        <v>0</v>
      </c>
      <c r="AC153" s="30">
        <f t="shared" si="42"/>
        <v>0</v>
      </c>
      <c r="AD153" s="30">
        <f t="shared" si="42"/>
        <v>0</v>
      </c>
      <c r="AE153" s="30">
        <f t="shared" si="42"/>
        <v>0</v>
      </c>
      <c r="AF153" s="30">
        <f t="shared" si="42"/>
        <v>0</v>
      </c>
      <c r="AG153" s="30">
        <f t="shared" si="42"/>
        <v>0</v>
      </c>
      <c r="AH153" s="30">
        <f t="shared" si="42"/>
        <v>0</v>
      </c>
      <c r="AI153" s="30">
        <f t="shared" si="42"/>
        <v>0</v>
      </c>
      <c r="AJ153" s="30">
        <f t="shared" si="42"/>
        <v>0</v>
      </c>
      <c r="AK153" s="30">
        <f t="shared" si="42"/>
        <v>0</v>
      </c>
      <c r="AL153" s="30">
        <f t="shared" si="42"/>
        <v>0</v>
      </c>
      <c r="AM153" s="30">
        <f t="shared" si="42"/>
        <v>0</v>
      </c>
      <c r="AN153" s="30">
        <f t="shared" si="42"/>
        <v>0</v>
      </c>
      <c r="AO153" s="30">
        <f>SUM(AO26:AO152)</f>
        <v>0</v>
      </c>
      <c r="AP153" s="30">
        <f>SUM(AP26:AP152)</f>
        <v>0</v>
      </c>
      <c r="AS153" s="30">
        <f t="shared" ref="AS153:BK153" si="43">SUM(AS26:AS152)</f>
        <v>0</v>
      </c>
      <c r="AT153" s="30">
        <f t="shared" si="43"/>
        <v>0</v>
      </c>
      <c r="AU153" s="30">
        <f t="shared" si="43"/>
        <v>0</v>
      </c>
      <c r="AV153" s="30">
        <f t="shared" si="43"/>
        <v>0</v>
      </c>
      <c r="AW153" s="30">
        <f t="shared" si="43"/>
        <v>0</v>
      </c>
      <c r="AX153" s="30">
        <f t="shared" si="43"/>
        <v>0</v>
      </c>
      <c r="AY153" s="30">
        <f t="shared" si="43"/>
        <v>0</v>
      </c>
      <c r="AZ153" s="30">
        <f t="shared" si="43"/>
        <v>0</v>
      </c>
      <c r="BA153" s="30">
        <f t="shared" si="43"/>
        <v>0</v>
      </c>
      <c r="BB153" s="30">
        <f t="shared" si="43"/>
        <v>0</v>
      </c>
      <c r="BC153" s="30">
        <f t="shared" si="43"/>
        <v>0</v>
      </c>
      <c r="BD153" s="30">
        <f t="shared" si="43"/>
        <v>0</v>
      </c>
      <c r="BE153" s="30">
        <f t="shared" si="43"/>
        <v>0</v>
      </c>
      <c r="BF153" s="30">
        <f t="shared" si="43"/>
        <v>0</v>
      </c>
      <c r="BG153" s="30">
        <f t="shared" si="43"/>
        <v>0</v>
      </c>
      <c r="BH153" s="30">
        <f t="shared" si="43"/>
        <v>0</v>
      </c>
      <c r="BI153" s="30">
        <f t="shared" si="43"/>
        <v>0</v>
      </c>
      <c r="BJ153" s="30">
        <f t="shared" si="43"/>
        <v>0</v>
      </c>
      <c r="BK153" s="30">
        <f t="shared" si="43"/>
        <v>0</v>
      </c>
    </row>
    <row r="154" spans="1:139">
      <c r="A154" s="47"/>
      <c r="B154" s="190"/>
      <c r="C154" s="48"/>
      <c r="D154" s="190"/>
      <c r="E154" s="48"/>
      <c r="F154" s="118"/>
      <c r="G154" s="67"/>
      <c r="H154" s="3"/>
      <c r="I154" s="3"/>
      <c r="K154" s="364" t="s">
        <v>63</v>
      </c>
      <c r="L154" s="365"/>
      <c r="M154" s="366"/>
      <c r="N154" s="151" t="e">
        <f>IF(G17-N152&gt;0,G17-N152,"Congratulations!! You have exceeded the required SWRv by "&amp;ROUND(N152-G17,0)&amp;" cubic feet.")</f>
        <v>#DIV/0!</v>
      </c>
      <c r="O154" s="2"/>
      <c r="P154" s="2"/>
      <c r="Q154" s="2"/>
      <c r="R154" s="2"/>
      <c r="W154" s="3"/>
      <c r="Y154" s="4"/>
      <c r="Z154" s="4"/>
      <c r="AA154" s="4"/>
      <c r="AB154" s="4"/>
      <c r="AC154" s="4"/>
    </row>
    <row r="155" spans="1:139">
      <c r="A155" s="13"/>
      <c r="B155" s="191"/>
      <c r="C155" s="54"/>
      <c r="D155" s="191"/>
      <c r="E155" s="54"/>
      <c r="F155" s="118"/>
      <c r="G155" s="27"/>
      <c r="H155" s="3"/>
      <c r="I155" s="3"/>
      <c r="K155" s="364" t="s">
        <v>163</v>
      </c>
      <c r="L155" s="365"/>
      <c r="M155" s="366"/>
      <c r="N155" s="151" t="e">
        <f>IF(G17-N152&gt;0,(G17-N152)*7.48,"Congratulations!! You have exceeded the required SWRv by "&amp;ROUND((N152-G17)*7.48,0)&amp;" gallons.")</f>
        <v>#DIV/0!</v>
      </c>
      <c r="O155" s="100"/>
      <c r="P155" s="100"/>
      <c r="Q155" s="100"/>
      <c r="R155" s="100"/>
      <c r="W155" s="3"/>
      <c r="Y155" s="4"/>
      <c r="Z155" s="4"/>
      <c r="AA155" s="4"/>
      <c r="AB155" s="4"/>
      <c r="AC155" s="4"/>
    </row>
    <row r="156" spans="1:139">
      <c r="A156" s="45"/>
      <c r="B156" s="192"/>
      <c r="C156" s="45"/>
      <c r="D156" s="192"/>
      <c r="E156" s="45"/>
      <c r="F156" s="144"/>
      <c r="G156" s="3"/>
      <c r="H156" s="3"/>
      <c r="I156" s="3"/>
      <c r="O156" s="100"/>
      <c r="P156" s="100"/>
      <c r="Q156" s="333" t="s">
        <v>92</v>
      </c>
      <c r="R156" s="332"/>
      <c r="S156" s="184">
        <f>SUM(S27:S139)</f>
        <v>0</v>
      </c>
      <c r="W156" s="3"/>
      <c r="Y156" s="4"/>
      <c r="Z156" s="4"/>
      <c r="AA156" s="4"/>
      <c r="AB156" s="4"/>
      <c r="AC156" s="4"/>
    </row>
    <row r="157" spans="1:139">
      <c r="A157" s="45"/>
      <c r="B157" s="192"/>
      <c r="C157" s="45"/>
      <c r="D157" s="192"/>
      <c r="E157" s="45"/>
      <c r="F157" s="144"/>
      <c r="G157" s="3"/>
      <c r="H157" s="3"/>
      <c r="I157" s="3"/>
      <c r="K157" s="364" t="s">
        <v>112</v>
      </c>
      <c r="L157" s="365"/>
      <c r="M157" s="366"/>
      <c r="N157" s="72" t="e">
        <f>IF(N152&gt;=0.5*G17,"Yes", "No")</f>
        <v>#DIV/0!</v>
      </c>
      <c r="O157" s="100"/>
      <c r="P157" s="100"/>
      <c r="Q157" s="100"/>
      <c r="R157" s="100"/>
      <c r="S157" s="182"/>
      <c r="T157" s="139"/>
      <c r="W157" s="3"/>
      <c r="Y157" s="4"/>
      <c r="Z157" s="4"/>
      <c r="AA157" s="4"/>
      <c r="AB157" s="4"/>
      <c r="AC157" s="4"/>
    </row>
    <row r="158" spans="1:139" ht="12" customHeight="1">
      <c r="B158" s="190"/>
      <c r="C158" s="48"/>
      <c r="D158" s="190"/>
      <c r="E158" s="48"/>
      <c r="F158" s="118"/>
      <c r="H158" s="27"/>
      <c r="I158" s="27"/>
      <c r="J158" s="119"/>
      <c r="O158" s="140"/>
      <c r="P158" s="140"/>
      <c r="Q158" s="331" t="s">
        <v>113</v>
      </c>
      <c r="R158" s="332"/>
      <c r="S158" s="183" t="str">
        <f>IF('Site Data'!C47="No", "N/A", IF(N157="Yes","N/A",IF(S156&gt;=0.6*G21,"Yes","No")))</f>
        <v>N/A</v>
      </c>
      <c r="T158" s="2"/>
      <c r="U158" s="83"/>
      <c r="V158" s="83"/>
      <c r="W158" s="3"/>
      <c r="Y158" s="4"/>
      <c r="Z158" s="4"/>
      <c r="AA158" s="4"/>
      <c r="AB158" s="4"/>
      <c r="AC158" s="4"/>
    </row>
    <row r="159" spans="1:139" ht="12" customHeight="1">
      <c r="B159" s="190"/>
      <c r="C159" s="48"/>
      <c r="D159" s="190"/>
      <c r="E159" s="48"/>
      <c r="F159" s="118"/>
      <c r="G159" s="81"/>
      <c r="O159" s="100"/>
      <c r="P159" s="100"/>
      <c r="Q159" s="100"/>
      <c r="R159" s="100"/>
      <c r="S159" s="62"/>
      <c r="T159" s="100"/>
      <c r="W159" s="3"/>
      <c r="Y159" s="4"/>
      <c r="Z159" s="4"/>
      <c r="AA159" s="4"/>
      <c r="AB159" s="4"/>
      <c r="AC159" s="4"/>
    </row>
    <row r="160" spans="1:139" ht="12" customHeight="1">
      <c r="B160" s="190"/>
      <c r="C160" s="48"/>
      <c r="D160" s="190"/>
      <c r="E160" s="48"/>
      <c r="F160" s="118"/>
      <c r="G160" s="81"/>
      <c r="K160" s="170"/>
      <c r="L160" s="170"/>
      <c r="M160" s="170"/>
      <c r="N160" s="203"/>
      <c r="O160" s="100"/>
      <c r="P160" s="100"/>
      <c r="Q160" s="100"/>
      <c r="R160" s="100"/>
      <c r="S160" s="100"/>
      <c r="T160" s="100"/>
      <c r="W160" s="3"/>
      <c r="Y160" s="4"/>
      <c r="Z160" s="4"/>
      <c r="AA160" s="4"/>
      <c r="AB160" s="4"/>
      <c r="AC160" s="4"/>
    </row>
    <row r="161" spans="1:29" ht="12" hidden="1" customHeight="1">
      <c r="A161" s="63" t="s">
        <v>21</v>
      </c>
      <c r="B161" s="190"/>
      <c r="C161" s="48"/>
      <c r="D161" s="190"/>
      <c r="E161" s="48"/>
      <c r="G161" s="81"/>
      <c r="K161" s="113"/>
      <c r="L161" s="163"/>
      <c r="M161" s="113"/>
      <c r="N161" s="113"/>
      <c r="O161" s="100"/>
      <c r="P161" s="100"/>
      <c r="Q161" s="100"/>
      <c r="R161" s="100"/>
      <c r="S161" s="100"/>
      <c r="T161" s="100"/>
      <c r="W161" s="3"/>
      <c r="Y161" s="4"/>
      <c r="Z161" s="4"/>
      <c r="AA161" s="4"/>
      <c r="AB161" s="4"/>
      <c r="AC161" s="4"/>
    </row>
    <row r="162" spans="1:29" ht="12" hidden="1" customHeight="1">
      <c r="A162" s="116" t="s">
        <v>38</v>
      </c>
      <c r="B162" s="190"/>
      <c r="C162" s="48"/>
      <c r="D162" s="190"/>
      <c r="E162" s="48"/>
      <c r="F162" s="118"/>
      <c r="G162" s="81"/>
      <c r="H162" s="3"/>
      <c r="K162" s="204"/>
      <c r="L162" s="204"/>
      <c r="M162" s="204"/>
      <c r="N162" s="205"/>
      <c r="O162" s="100"/>
      <c r="P162" s="100"/>
      <c r="Q162" s="100"/>
      <c r="R162" s="100"/>
      <c r="S162" s="100"/>
      <c r="T162" s="100"/>
      <c r="V162" s="81"/>
      <c r="W162" s="3"/>
      <c r="Y162" s="4"/>
      <c r="Z162" s="4"/>
      <c r="AA162" s="4"/>
      <c r="AB162" s="4"/>
      <c r="AC162" s="4"/>
    </row>
    <row r="163" spans="1:29" ht="12" hidden="1" customHeight="1">
      <c r="A163" s="116" t="s">
        <v>56</v>
      </c>
      <c r="B163" s="190"/>
      <c r="C163" s="48"/>
      <c r="D163" s="190"/>
      <c r="E163" s="48"/>
      <c r="F163" s="118"/>
      <c r="G163" s="81"/>
      <c r="H163" s="3"/>
      <c r="N163" s="141"/>
      <c r="O163" s="100"/>
      <c r="P163" s="100"/>
      <c r="Q163" s="100"/>
      <c r="R163" s="100"/>
      <c r="S163" s="100"/>
      <c r="T163" s="100"/>
      <c r="V163" s="81"/>
      <c r="W163" s="3"/>
      <c r="Y163" s="4"/>
      <c r="Z163" s="4"/>
      <c r="AA163" s="4"/>
      <c r="AB163" s="4"/>
      <c r="AC163" s="4"/>
    </row>
    <row r="164" spans="1:29" ht="12" hidden="1" customHeight="1">
      <c r="A164" s="116" t="s">
        <v>43</v>
      </c>
      <c r="B164" s="190"/>
      <c r="C164" s="48"/>
      <c r="D164" s="190"/>
      <c r="E164" s="48"/>
      <c r="F164" s="118"/>
      <c r="G164" s="81"/>
      <c r="H164" s="3"/>
      <c r="N164" s="141"/>
      <c r="O164" s="100"/>
      <c r="P164" s="100"/>
      <c r="Q164" s="100"/>
      <c r="R164" s="100"/>
      <c r="S164" s="100"/>
      <c r="T164" s="100"/>
      <c r="V164" s="81"/>
      <c r="W164" s="3"/>
      <c r="Y164" s="4"/>
      <c r="Z164" s="4"/>
      <c r="AA164" s="4"/>
      <c r="AB164" s="4"/>
      <c r="AC164" s="4"/>
    </row>
    <row r="165" spans="1:29" ht="12" hidden="1" customHeight="1">
      <c r="A165" s="116" t="s">
        <v>44</v>
      </c>
      <c r="B165" s="190"/>
      <c r="C165" s="48"/>
      <c r="D165" s="190"/>
      <c r="E165" s="48"/>
      <c r="F165" s="118"/>
      <c r="G165" s="81"/>
      <c r="H165" s="3"/>
      <c r="N165" s="141"/>
      <c r="O165" s="100"/>
      <c r="P165" s="100"/>
      <c r="Q165" s="100"/>
      <c r="R165" s="100"/>
      <c r="S165" s="100"/>
      <c r="T165" s="100"/>
      <c r="V165" s="81"/>
      <c r="W165" s="3"/>
      <c r="Y165" s="4"/>
      <c r="Z165" s="4"/>
      <c r="AA165" s="4"/>
      <c r="AB165" s="4"/>
      <c r="AC165" s="4"/>
    </row>
    <row r="166" spans="1:29" ht="12" hidden="1" customHeight="1">
      <c r="A166" s="116" t="s">
        <v>45</v>
      </c>
      <c r="B166" s="190"/>
      <c r="C166" s="48"/>
      <c r="D166" s="190"/>
      <c r="E166" s="48"/>
      <c r="F166" s="118"/>
      <c r="G166" s="81"/>
      <c r="H166" s="3"/>
      <c r="N166" s="141"/>
      <c r="O166" s="100"/>
      <c r="P166" s="100"/>
      <c r="Q166" s="100"/>
      <c r="R166" s="100"/>
      <c r="S166" s="100"/>
      <c r="T166" s="100"/>
      <c r="V166" s="81"/>
      <c r="W166" s="3"/>
      <c r="Y166" s="4"/>
      <c r="Z166" s="4"/>
      <c r="AA166" s="4"/>
      <c r="AB166" s="4"/>
      <c r="AC166" s="4"/>
    </row>
    <row r="167" spans="1:29" ht="12" hidden="1" customHeight="1">
      <c r="A167" s="116" t="s">
        <v>97</v>
      </c>
      <c r="B167" s="190"/>
      <c r="C167" s="48"/>
      <c r="D167" s="190"/>
      <c r="E167" s="48"/>
      <c r="F167" s="118"/>
      <c r="G167" s="81"/>
      <c r="H167" s="3"/>
      <c r="N167" s="141"/>
      <c r="O167" s="100"/>
      <c r="P167" s="100"/>
      <c r="Q167" s="100"/>
      <c r="R167" s="100"/>
      <c r="S167" s="100"/>
      <c r="T167" s="100"/>
      <c r="V167" s="81"/>
      <c r="W167" s="3"/>
      <c r="Y167" s="4"/>
      <c r="Z167" s="4"/>
      <c r="AA167" s="4"/>
      <c r="AB167" s="4"/>
      <c r="AC167" s="4"/>
    </row>
    <row r="168" spans="1:29" ht="12" hidden="1" customHeight="1">
      <c r="A168" s="80" t="s">
        <v>98</v>
      </c>
      <c r="B168" s="190"/>
      <c r="C168" s="48"/>
      <c r="D168" s="190"/>
      <c r="E168" s="48"/>
      <c r="F168" s="118"/>
      <c r="G168" s="81"/>
      <c r="H168" s="3"/>
      <c r="N168" s="141"/>
      <c r="O168" s="100"/>
      <c r="P168" s="100"/>
      <c r="Q168" s="100"/>
      <c r="R168" s="100"/>
      <c r="S168" s="100"/>
      <c r="T168" s="100"/>
      <c r="V168" s="81"/>
      <c r="W168" s="3"/>
      <c r="Y168" s="4"/>
      <c r="Z168" s="4"/>
      <c r="AA168" s="4"/>
      <c r="AB168" s="4"/>
      <c r="AC168" s="4"/>
    </row>
    <row r="169" spans="1:29" ht="12" hidden="1" customHeight="1">
      <c r="A169" s="80" t="s">
        <v>65</v>
      </c>
      <c r="B169" s="190"/>
      <c r="C169" s="48"/>
      <c r="D169" s="190"/>
      <c r="E169" s="48"/>
      <c r="F169" s="118"/>
      <c r="G169" s="81"/>
      <c r="H169" s="3"/>
      <c r="N169" s="141"/>
      <c r="O169" s="100"/>
      <c r="P169" s="100"/>
      <c r="Q169" s="100"/>
      <c r="R169" s="100"/>
      <c r="S169" s="100"/>
      <c r="T169" s="100"/>
      <c r="V169" s="81"/>
      <c r="W169" s="3"/>
      <c r="Y169" s="4"/>
      <c r="Z169" s="4"/>
      <c r="AA169" s="4"/>
      <c r="AB169" s="4"/>
      <c r="AC169" s="4"/>
    </row>
    <row r="170" spans="1:29" ht="12" hidden="1" customHeight="1">
      <c r="A170" s="80" t="s">
        <v>66</v>
      </c>
      <c r="B170" s="190"/>
      <c r="C170" s="48"/>
      <c r="D170" s="190"/>
      <c r="E170" s="48"/>
      <c r="F170" s="118"/>
      <c r="G170" s="81"/>
      <c r="H170" s="3"/>
      <c r="N170" s="141"/>
      <c r="O170" s="100"/>
      <c r="P170" s="100"/>
      <c r="Q170" s="100"/>
      <c r="R170" s="100"/>
      <c r="S170" s="100"/>
      <c r="T170" s="100"/>
      <c r="V170" s="81"/>
      <c r="W170" s="3"/>
      <c r="Y170" s="4"/>
      <c r="Z170" s="4"/>
      <c r="AA170" s="4"/>
      <c r="AB170" s="4"/>
      <c r="AC170" s="4"/>
    </row>
    <row r="171" spans="1:29" ht="12" hidden="1" customHeight="1">
      <c r="A171" s="80" t="s">
        <v>94</v>
      </c>
      <c r="B171" s="190"/>
      <c r="C171" s="48"/>
      <c r="D171" s="190"/>
      <c r="E171" s="48"/>
      <c r="F171" s="118"/>
      <c r="G171" s="81"/>
      <c r="H171" s="3"/>
      <c r="N171" s="141"/>
      <c r="O171" s="100"/>
      <c r="P171" s="100"/>
      <c r="Q171" s="100"/>
      <c r="R171" s="100"/>
      <c r="S171" s="100"/>
      <c r="T171" s="100"/>
      <c r="V171" s="81"/>
      <c r="W171" s="3"/>
      <c r="Y171" s="4"/>
      <c r="Z171" s="4"/>
      <c r="AA171" s="4"/>
      <c r="AB171" s="4"/>
      <c r="AC171" s="4"/>
    </row>
    <row r="172" spans="1:29" ht="12" hidden="1" customHeight="1">
      <c r="A172" s="80" t="s">
        <v>48</v>
      </c>
      <c r="B172" s="190"/>
      <c r="C172" s="48"/>
      <c r="D172" s="190"/>
      <c r="E172" s="48"/>
      <c r="F172" s="118"/>
      <c r="G172" s="81"/>
      <c r="H172" s="3"/>
      <c r="N172" s="141"/>
      <c r="O172" s="100"/>
      <c r="P172" s="100"/>
      <c r="Q172" s="100"/>
      <c r="R172" s="100"/>
      <c r="S172" s="100"/>
      <c r="T172" s="100"/>
      <c r="V172" s="81"/>
      <c r="W172" s="3"/>
      <c r="Y172" s="4"/>
      <c r="Z172" s="4"/>
      <c r="AA172" s="4"/>
      <c r="AB172" s="4"/>
      <c r="AC172" s="4"/>
    </row>
    <row r="173" spans="1:29" ht="12" hidden="1" customHeight="1">
      <c r="A173" s="80" t="s">
        <v>101</v>
      </c>
      <c r="B173" s="190"/>
      <c r="C173" s="48"/>
      <c r="D173" s="190"/>
      <c r="E173" s="48"/>
      <c r="F173" s="118"/>
      <c r="G173" s="81"/>
      <c r="H173" s="3"/>
      <c r="N173" s="141"/>
      <c r="O173" s="100"/>
      <c r="P173" s="100"/>
      <c r="Q173" s="100"/>
      <c r="R173" s="100"/>
      <c r="S173" s="100"/>
      <c r="T173" s="100"/>
      <c r="V173" s="81"/>
      <c r="W173" s="3"/>
      <c r="Y173" s="4"/>
      <c r="Z173" s="4"/>
      <c r="AA173" s="4"/>
      <c r="AB173" s="4"/>
      <c r="AC173" s="4"/>
    </row>
    <row r="174" spans="1:29" ht="12" hidden="1" customHeight="1">
      <c r="A174" s="80" t="s">
        <v>99</v>
      </c>
      <c r="B174" s="26"/>
      <c r="C174" s="28"/>
      <c r="D174" s="26"/>
      <c r="E174" s="28"/>
      <c r="F174" s="120"/>
      <c r="G174" s="81"/>
      <c r="H174" s="56"/>
      <c r="N174" s="141"/>
      <c r="O174" s="123"/>
      <c r="P174" s="123"/>
      <c r="Q174" s="123"/>
      <c r="R174" s="123"/>
      <c r="S174" s="123"/>
      <c r="T174" s="123"/>
      <c r="V174" s="81"/>
      <c r="W174" s="4"/>
      <c r="X174" s="4"/>
    </row>
    <row r="175" spans="1:29" ht="12.75" hidden="1" customHeight="1">
      <c r="A175" s="80" t="s">
        <v>100</v>
      </c>
      <c r="B175" s="26"/>
      <c r="C175" s="28"/>
      <c r="D175" s="26"/>
      <c r="E175" s="28"/>
      <c r="F175" s="120"/>
      <c r="G175" s="81"/>
      <c r="H175" s="36"/>
      <c r="N175" s="141"/>
      <c r="O175" s="123"/>
      <c r="P175" s="123"/>
      <c r="Q175" s="123"/>
      <c r="R175" s="123"/>
      <c r="S175" s="123"/>
      <c r="T175" s="123"/>
      <c r="V175" s="81"/>
      <c r="W175" s="4"/>
      <c r="X175" s="4"/>
    </row>
    <row r="176" spans="1:29" ht="12.75" hidden="1" customHeight="1">
      <c r="A176" s="80" t="s">
        <v>95</v>
      </c>
      <c r="B176" s="26"/>
      <c r="C176" s="28"/>
      <c r="D176" s="26"/>
      <c r="E176" s="28"/>
      <c r="F176" s="120"/>
      <c r="G176" s="81"/>
      <c r="H176" s="36"/>
      <c r="N176" s="141"/>
      <c r="O176" s="123"/>
      <c r="P176" s="123"/>
      <c r="Q176" s="123"/>
      <c r="R176" s="123"/>
      <c r="S176" s="123"/>
      <c r="T176" s="123"/>
      <c r="V176" s="81"/>
      <c r="W176" s="4"/>
      <c r="X176" s="4"/>
    </row>
    <row r="177" spans="1:48" ht="12.75" hidden="1" customHeight="1">
      <c r="A177" s="80" t="s">
        <v>96</v>
      </c>
      <c r="B177" s="26"/>
      <c r="C177" s="28"/>
      <c r="D177" s="26"/>
      <c r="E177" s="28"/>
      <c r="F177" s="120"/>
      <c r="G177" s="81"/>
      <c r="H177" s="28"/>
      <c r="N177" s="141"/>
      <c r="O177" s="123"/>
      <c r="P177" s="123"/>
      <c r="Q177" s="123"/>
      <c r="R177" s="123"/>
      <c r="S177" s="123"/>
      <c r="T177" s="123"/>
      <c r="V177" s="81"/>
      <c r="W177" s="4"/>
      <c r="X177" s="4"/>
      <c r="Y177" s="69"/>
      <c r="Z177" s="69"/>
      <c r="AA177" s="69"/>
      <c r="AB177" s="69"/>
      <c r="AC177" s="69"/>
    </row>
    <row r="178" spans="1:48" ht="12.75" hidden="1" customHeight="1">
      <c r="A178" s="80" t="s">
        <v>49</v>
      </c>
      <c r="B178" s="26"/>
      <c r="C178" s="28"/>
      <c r="D178" s="26"/>
      <c r="E178" s="28"/>
      <c r="F178" s="120"/>
      <c r="G178" s="81"/>
      <c r="H178" s="28"/>
      <c r="N178" s="141"/>
      <c r="O178" s="123"/>
      <c r="P178" s="123"/>
      <c r="Q178" s="123"/>
      <c r="R178" s="123"/>
      <c r="S178" s="123"/>
      <c r="T178" s="123"/>
      <c r="V178" s="81"/>
      <c r="W178" s="2"/>
      <c r="Y178" s="69"/>
      <c r="Z178" s="69"/>
      <c r="AA178" s="69"/>
      <c r="AB178" s="69"/>
      <c r="AC178" s="69"/>
    </row>
    <row r="179" spans="1:48" ht="12.75" hidden="1" customHeight="1">
      <c r="A179" s="80" t="s">
        <v>59</v>
      </c>
      <c r="B179" s="26"/>
      <c r="C179" s="28"/>
      <c r="D179" s="26"/>
      <c r="E179" s="28"/>
      <c r="F179" s="120"/>
      <c r="G179" s="81"/>
      <c r="H179" s="28"/>
      <c r="N179" s="141"/>
      <c r="O179" s="123"/>
      <c r="P179" s="123"/>
      <c r="Q179" s="123"/>
      <c r="R179" s="123"/>
      <c r="S179" s="123"/>
      <c r="T179" s="123"/>
      <c r="V179" s="81"/>
      <c r="W179" s="2"/>
      <c r="Y179" s="69"/>
      <c r="Z179" s="69"/>
      <c r="AA179" s="69"/>
      <c r="AB179" s="69"/>
      <c r="AC179" s="69"/>
    </row>
    <row r="180" spans="1:48" ht="12.75" hidden="1" customHeight="1">
      <c r="A180" s="80" t="s">
        <v>60</v>
      </c>
      <c r="B180" s="26"/>
      <c r="C180" s="28"/>
      <c r="D180" s="26"/>
      <c r="E180" s="28"/>
      <c r="F180" s="120"/>
      <c r="G180" s="81"/>
      <c r="H180" s="28"/>
      <c r="N180" s="141"/>
      <c r="O180" s="123"/>
      <c r="P180" s="123"/>
      <c r="Q180" s="123"/>
      <c r="R180" s="123"/>
      <c r="S180" s="123"/>
      <c r="T180" s="123"/>
      <c r="V180" s="81"/>
      <c r="W180" s="2"/>
      <c r="Y180" s="69"/>
      <c r="Z180" s="69"/>
      <c r="AA180" s="69"/>
      <c r="AB180" s="69"/>
      <c r="AC180" s="69"/>
    </row>
    <row r="181" spans="1:48" hidden="1">
      <c r="A181" s="201" t="s">
        <v>158</v>
      </c>
      <c r="B181" s="26"/>
      <c r="C181" s="28"/>
      <c r="D181" s="26"/>
      <c r="E181" s="28"/>
      <c r="F181" s="120"/>
      <c r="G181" s="81"/>
      <c r="H181" s="28"/>
      <c r="N181" s="141"/>
      <c r="O181" s="123"/>
      <c r="P181" s="123"/>
      <c r="Q181" s="123"/>
      <c r="R181" s="123"/>
      <c r="S181" s="123"/>
      <c r="T181" s="123"/>
      <c r="V181" s="81"/>
      <c r="W181" s="3"/>
      <c r="X181" s="4"/>
    </row>
    <row r="182" spans="1:48" s="4" customFormat="1" ht="12.75" hidden="1" customHeight="1">
      <c r="A182" s="201" t="s">
        <v>157</v>
      </c>
      <c r="B182" s="26"/>
      <c r="C182" s="28"/>
      <c r="D182" s="26"/>
      <c r="E182" s="28"/>
      <c r="F182" s="120"/>
      <c r="G182" s="81"/>
      <c r="H182" s="28"/>
      <c r="I182" s="2"/>
      <c r="J182" s="100"/>
      <c r="K182" s="100"/>
      <c r="M182" s="100"/>
      <c r="N182" s="141"/>
      <c r="O182" s="123"/>
      <c r="P182" s="123"/>
      <c r="Q182" s="123"/>
      <c r="R182" s="123"/>
      <c r="S182" s="123"/>
      <c r="T182" s="123"/>
      <c r="U182" s="3"/>
      <c r="V182" s="81"/>
      <c r="W182" s="3"/>
      <c r="Y182" s="2"/>
      <c r="Z182" s="2"/>
      <c r="AA182" s="2"/>
      <c r="AB182" s="2"/>
      <c r="AC182" s="2"/>
      <c r="AD182" s="2"/>
      <c r="AE182" s="2"/>
      <c r="AF182" s="2"/>
      <c r="AG182" s="2"/>
      <c r="AH182" s="28"/>
      <c r="AI182" s="28"/>
      <c r="AJ182" s="28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  <c r="AU182" s="23"/>
    </row>
    <row r="183" spans="1:48" ht="12.75" customHeight="1">
      <c r="A183" s="36"/>
      <c r="B183" s="26"/>
      <c r="C183" s="28"/>
      <c r="D183" s="26"/>
      <c r="E183" s="28"/>
      <c r="F183" s="120"/>
      <c r="G183" s="81"/>
      <c r="H183" s="28"/>
      <c r="N183" s="141"/>
      <c r="O183" s="123"/>
      <c r="P183" s="123"/>
      <c r="Q183" s="123"/>
      <c r="R183" s="123"/>
      <c r="S183" s="123"/>
      <c r="T183" s="123"/>
      <c r="V183" s="81"/>
      <c r="W183" s="3"/>
      <c r="X183" s="4"/>
    </row>
    <row r="184" spans="1:48" ht="12.75" customHeight="1">
      <c r="A184" s="36"/>
      <c r="B184" s="26"/>
      <c r="C184" s="28"/>
      <c r="D184" s="26"/>
      <c r="E184" s="28"/>
      <c r="F184" s="120"/>
      <c r="G184" s="81"/>
      <c r="H184" s="28"/>
      <c r="N184" s="141"/>
      <c r="O184" s="123"/>
      <c r="P184" s="123"/>
      <c r="Q184" s="123"/>
      <c r="R184" s="123"/>
      <c r="S184" s="123"/>
      <c r="T184" s="123"/>
      <c r="V184" s="81"/>
      <c r="W184" s="3"/>
    </row>
    <row r="185" spans="1:48" ht="12.75" customHeight="1">
      <c r="A185" s="47"/>
      <c r="B185" s="26"/>
      <c r="C185" s="28"/>
      <c r="D185" s="26"/>
      <c r="E185" s="28"/>
      <c r="F185" s="120"/>
      <c r="G185" s="28"/>
      <c r="H185" s="28"/>
      <c r="N185" s="141"/>
      <c r="O185" s="123"/>
      <c r="P185" s="123"/>
      <c r="Q185" s="123"/>
      <c r="R185" s="123"/>
      <c r="S185" s="123"/>
      <c r="T185" s="123"/>
      <c r="V185" s="81"/>
      <c r="W185" s="3"/>
    </row>
    <row r="186" spans="1:48" s="28" customFormat="1" ht="27" customHeight="1">
      <c r="A186" s="56"/>
      <c r="B186" s="26"/>
      <c r="D186" s="26"/>
      <c r="F186" s="120"/>
      <c r="H186" s="56"/>
      <c r="I186" s="2"/>
      <c r="J186" s="100"/>
      <c r="K186" s="100"/>
      <c r="M186" s="100"/>
      <c r="N186" s="141"/>
      <c r="O186" s="123"/>
      <c r="P186" s="123"/>
      <c r="Q186" s="123"/>
      <c r="R186" s="123"/>
      <c r="S186" s="123"/>
      <c r="T186" s="123"/>
      <c r="U186" s="3"/>
      <c r="V186" s="81"/>
      <c r="W186" s="26"/>
      <c r="Y186" s="23"/>
      <c r="Z186" s="23"/>
      <c r="AA186" s="23"/>
      <c r="AB186" s="23"/>
      <c r="AC186" s="23"/>
      <c r="AD186" s="23"/>
      <c r="AE186" s="23"/>
      <c r="AF186" s="23"/>
      <c r="AG186" s="23"/>
      <c r="AV186" s="2"/>
    </row>
    <row r="187" spans="1:48" s="28" customFormat="1">
      <c r="A187" s="56"/>
      <c r="B187" s="26"/>
      <c r="D187" s="26"/>
      <c r="F187" s="120"/>
      <c r="G187" s="32"/>
      <c r="H187" s="56"/>
      <c r="I187" s="2"/>
      <c r="J187" s="100"/>
      <c r="K187" s="100"/>
      <c r="M187" s="100"/>
      <c r="N187" s="141"/>
      <c r="O187" s="123"/>
      <c r="P187" s="123"/>
      <c r="Q187" s="123"/>
      <c r="R187" s="123"/>
      <c r="S187" s="123"/>
      <c r="T187" s="123"/>
      <c r="U187" s="3"/>
      <c r="V187" s="81"/>
      <c r="W187" s="26"/>
      <c r="AV187" s="2"/>
    </row>
    <row r="188" spans="1:48" s="28" customFormat="1">
      <c r="A188" s="56"/>
      <c r="B188" s="26"/>
      <c r="D188" s="26"/>
      <c r="F188" s="121"/>
      <c r="G188" s="32"/>
      <c r="H188" s="56"/>
      <c r="J188" s="123"/>
      <c r="K188" s="123"/>
      <c r="M188" s="100"/>
      <c r="N188" s="141"/>
      <c r="O188" s="123"/>
      <c r="P188" s="123"/>
      <c r="Q188" s="123"/>
      <c r="R188" s="123"/>
      <c r="S188" s="123"/>
      <c r="T188" s="123"/>
      <c r="U188" s="3"/>
      <c r="V188" s="81"/>
      <c r="W188" s="26"/>
      <c r="AV188" s="2"/>
    </row>
    <row r="189" spans="1:48" s="28" customFormat="1">
      <c r="A189" s="57"/>
      <c r="B189" s="26"/>
      <c r="D189" s="26"/>
      <c r="F189" s="120"/>
      <c r="G189" s="32"/>
      <c r="H189" s="57"/>
      <c r="J189" s="123"/>
      <c r="K189" s="123"/>
      <c r="M189" s="100"/>
      <c r="N189" s="141"/>
      <c r="O189" s="123"/>
      <c r="P189" s="123"/>
      <c r="Q189" s="123"/>
      <c r="R189" s="123"/>
      <c r="S189" s="123"/>
      <c r="T189" s="123"/>
      <c r="U189" s="3"/>
      <c r="V189" s="81"/>
      <c r="AV189" s="2"/>
    </row>
    <row r="190" spans="1:48" s="28" customFormat="1">
      <c r="A190" s="56"/>
      <c r="B190" s="26"/>
      <c r="D190" s="26"/>
      <c r="F190" s="120"/>
      <c r="G190" s="32"/>
      <c r="H190" s="56"/>
      <c r="J190" s="123"/>
      <c r="K190" s="123"/>
      <c r="M190" s="100"/>
      <c r="N190" s="141"/>
      <c r="O190" s="123"/>
      <c r="P190" s="123"/>
      <c r="Q190" s="123"/>
      <c r="R190" s="123"/>
      <c r="S190" s="123"/>
      <c r="T190" s="123"/>
      <c r="U190" s="3"/>
      <c r="V190" s="81"/>
      <c r="X190" s="23"/>
      <c r="AV190" s="2"/>
    </row>
    <row r="191" spans="1:48" s="28" customFormat="1" ht="39.75" customHeight="1">
      <c r="A191" s="58"/>
      <c r="B191" s="26"/>
      <c r="D191" s="26"/>
      <c r="F191" s="121"/>
      <c r="G191" s="32"/>
      <c r="H191" s="58"/>
      <c r="J191" s="123"/>
      <c r="K191" s="123"/>
      <c r="M191" s="100"/>
      <c r="N191" s="141"/>
      <c r="O191" s="123"/>
      <c r="P191" s="123"/>
      <c r="Q191" s="123"/>
      <c r="R191" s="123"/>
      <c r="S191" s="123"/>
      <c r="T191" s="123"/>
      <c r="U191" s="3"/>
      <c r="V191" s="81"/>
      <c r="X191" s="23"/>
      <c r="AH191" s="60"/>
      <c r="AI191" s="60"/>
      <c r="AJ191" s="60"/>
      <c r="AV191" s="2"/>
    </row>
    <row r="192" spans="1:48" s="28" customFormat="1" ht="32.25" customHeight="1">
      <c r="A192" s="58"/>
      <c r="B192" s="26"/>
      <c r="D192" s="26"/>
      <c r="F192" s="122"/>
      <c r="G192" s="32"/>
      <c r="H192" s="58"/>
      <c r="J192" s="123"/>
      <c r="K192" s="123"/>
      <c r="M192" s="100"/>
      <c r="N192" s="141"/>
      <c r="O192" s="124"/>
      <c r="P192" s="124"/>
      <c r="Q192" s="124"/>
      <c r="R192" s="124"/>
      <c r="S192" s="124"/>
      <c r="T192" s="124"/>
      <c r="U192" s="3"/>
      <c r="V192" s="81"/>
      <c r="X192" s="23"/>
      <c r="AV192" s="2"/>
    </row>
    <row r="193" spans="1:48" s="28" customFormat="1">
      <c r="A193" s="56"/>
      <c r="B193" s="26"/>
      <c r="D193" s="26"/>
      <c r="F193" s="122"/>
      <c r="G193" s="32"/>
      <c r="H193" s="56"/>
      <c r="J193" s="123"/>
      <c r="K193" s="123"/>
      <c r="M193" s="100"/>
      <c r="N193" s="141"/>
      <c r="O193" s="124"/>
      <c r="P193" s="124"/>
      <c r="Q193" s="124"/>
      <c r="R193" s="124"/>
      <c r="S193" s="124"/>
      <c r="T193" s="124"/>
      <c r="U193" s="3"/>
      <c r="V193" s="81"/>
      <c r="X193" s="23"/>
      <c r="AV193" s="2"/>
    </row>
    <row r="194" spans="1:48" s="28" customFormat="1">
      <c r="A194" s="56"/>
      <c r="B194" s="59"/>
      <c r="C194" s="32"/>
      <c r="D194" s="59"/>
      <c r="E194" s="32"/>
      <c r="F194" s="121"/>
      <c r="G194" s="32"/>
      <c r="H194" s="56"/>
      <c r="J194" s="123"/>
      <c r="K194" s="123"/>
      <c r="M194" s="100"/>
      <c r="N194" s="141"/>
      <c r="O194" s="124"/>
      <c r="P194" s="124"/>
      <c r="Q194" s="124"/>
      <c r="R194" s="124"/>
      <c r="S194" s="124"/>
      <c r="T194" s="124"/>
      <c r="U194" s="3"/>
      <c r="V194" s="81"/>
      <c r="X194" s="23"/>
      <c r="AV194" s="2"/>
    </row>
    <row r="195" spans="1:48" s="28" customFormat="1">
      <c r="A195" s="56"/>
      <c r="B195" s="59"/>
      <c r="C195" s="32"/>
      <c r="D195" s="59"/>
      <c r="E195" s="32"/>
      <c r="F195" s="121"/>
      <c r="G195" s="32"/>
      <c r="H195" s="56"/>
      <c r="J195" s="123"/>
      <c r="K195" s="123"/>
      <c r="M195" s="100"/>
      <c r="N195" s="141"/>
      <c r="O195" s="124"/>
      <c r="P195" s="124"/>
      <c r="Q195" s="124"/>
      <c r="R195" s="124"/>
      <c r="S195" s="124"/>
      <c r="T195" s="124"/>
      <c r="U195" s="3"/>
      <c r="V195" s="81"/>
      <c r="X195" s="23"/>
      <c r="AV195" s="2"/>
    </row>
    <row r="196" spans="1:48" s="28" customFormat="1">
      <c r="A196" s="56"/>
      <c r="B196" s="59"/>
      <c r="C196" s="32"/>
      <c r="D196" s="59"/>
      <c r="E196" s="32"/>
      <c r="F196" s="121"/>
      <c r="G196" s="32"/>
      <c r="H196" s="56"/>
      <c r="J196" s="123"/>
      <c r="K196" s="123"/>
      <c r="M196" s="100"/>
      <c r="N196" s="141"/>
      <c r="O196" s="124"/>
      <c r="P196" s="124"/>
      <c r="Q196" s="124"/>
      <c r="R196" s="124"/>
      <c r="S196" s="124"/>
      <c r="T196" s="124"/>
      <c r="U196" s="3"/>
      <c r="V196" s="81"/>
      <c r="X196" s="23"/>
      <c r="AV196" s="2"/>
    </row>
    <row r="197" spans="1:48" s="28" customFormat="1">
      <c r="A197" s="56"/>
      <c r="B197" s="59"/>
      <c r="C197" s="32"/>
      <c r="D197" s="59"/>
      <c r="E197" s="32"/>
      <c r="F197" s="121"/>
      <c r="G197" s="32"/>
      <c r="H197" s="56"/>
      <c r="J197" s="123"/>
      <c r="K197" s="123"/>
      <c r="M197" s="124"/>
      <c r="N197" s="141"/>
      <c r="O197" s="124"/>
      <c r="P197" s="124"/>
      <c r="Q197" s="124"/>
      <c r="R197" s="124"/>
      <c r="S197" s="124"/>
      <c r="T197" s="124"/>
      <c r="U197" s="59"/>
      <c r="V197" s="82"/>
      <c r="X197" s="23"/>
      <c r="AV197" s="2"/>
    </row>
    <row r="198" spans="1:48">
      <c r="A198" s="56"/>
      <c r="B198" s="59"/>
      <c r="C198" s="32"/>
      <c r="D198" s="59"/>
      <c r="E198" s="32"/>
      <c r="F198" s="121"/>
      <c r="G198" s="32"/>
      <c r="H198" s="56"/>
      <c r="I198" s="32"/>
      <c r="J198" s="124"/>
      <c r="K198" s="124"/>
      <c r="L198" s="32"/>
      <c r="M198" s="124"/>
      <c r="N198" s="121"/>
      <c r="O198" s="124"/>
      <c r="P198" s="124"/>
      <c r="Q198" s="124"/>
      <c r="R198" s="124"/>
      <c r="S198" s="124"/>
      <c r="T198" s="124"/>
      <c r="U198" s="56"/>
      <c r="V198" s="23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</row>
    <row r="199" spans="1:48">
      <c r="A199" s="33"/>
      <c r="B199" s="59"/>
      <c r="C199" s="32"/>
      <c r="D199" s="59"/>
      <c r="E199" s="32"/>
      <c r="F199" s="121"/>
      <c r="G199" s="32"/>
      <c r="H199" s="28"/>
      <c r="I199" s="32"/>
      <c r="J199" s="124"/>
      <c r="K199" s="124"/>
      <c r="L199" s="32"/>
      <c r="M199" s="124"/>
      <c r="N199" s="123"/>
      <c r="O199" s="124"/>
      <c r="P199" s="124"/>
      <c r="Q199" s="124"/>
      <c r="R199" s="124"/>
      <c r="S199" s="124"/>
      <c r="T199" s="124"/>
      <c r="U199" s="56"/>
      <c r="V199" s="23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</row>
    <row r="200" spans="1:48">
      <c r="A200" s="33"/>
      <c r="B200" s="59"/>
      <c r="C200" s="32"/>
      <c r="D200" s="59"/>
      <c r="E200" s="32"/>
      <c r="F200" s="145"/>
      <c r="G200" s="32"/>
      <c r="H200" s="28"/>
      <c r="I200" s="32"/>
      <c r="J200" s="124"/>
      <c r="K200" s="124"/>
      <c r="L200" s="32"/>
      <c r="M200" s="124"/>
      <c r="N200" s="123"/>
      <c r="O200" s="124"/>
      <c r="P200" s="124"/>
      <c r="Q200" s="124"/>
      <c r="R200" s="124"/>
      <c r="S200" s="124"/>
      <c r="T200" s="124"/>
      <c r="U200" s="56"/>
      <c r="V200" s="32"/>
      <c r="W200" s="28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</row>
    <row r="201" spans="1:48">
      <c r="A201" s="28"/>
      <c r="B201" s="59"/>
      <c r="C201" s="32"/>
      <c r="D201" s="59"/>
      <c r="E201" s="32"/>
      <c r="F201" s="142"/>
      <c r="G201" s="32"/>
      <c r="H201" s="28"/>
      <c r="I201" s="32"/>
      <c r="J201" s="124"/>
      <c r="K201" s="124"/>
      <c r="L201" s="32"/>
      <c r="M201" s="124"/>
      <c r="N201" s="123"/>
      <c r="O201" s="124"/>
      <c r="P201" s="124"/>
      <c r="Q201" s="124"/>
      <c r="R201" s="124"/>
      <c r="S201" s="124"/>
      <c r="T201" s="124"/>
      <c r="U201" s="56"/>
      <c r="V201" s="23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</row>
    <row r="202" spans="1:48" ht="12.75" customHeight="1">
      <c r="A202" s="28"/>
      <c r="B202" s="59"/>
      <c r="C202" s="32"/>
      <c r="D202" s="59"/>
      <c r="E202" s="32"/>
      <c r="F202" s="142"/>
      <c r="G202" s="32"/>
      <c r="H202" s="28"/>
      <c r="I202" s="32"/>
      <c r="J202" s="124"/>
      <c r="K202" s="124"/>
      <c r="L202" s="32"/>
      <c r="M202" s="124"/>
      <c r="N202" s="123"/>
      <c r="O202" s="124"/>
      <c r="P202" s="124"/>
      <c r="Q202" s="124"/>
      <c r="R202" s="124"/>
      <c r="S202" s="124"/>
      <c r="T202" s="124"/>
      <c r="U202" s="56"/>
      <c r="V202" s="23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</row>
    <row r="203" spans="1:48">
      <c r="A203" s="28"/>
      <c r="B203" s="59"/>
      <c r="C203" s="32"/>
      <c r="D203" s="59"/>
      <c r="E203" s="32"/>
      <c r="F203" s="142"/>
      <c r="G203" s="32"/>
      <c r="H203" s="28"/>
      <c r="I203" s="32"/>
      <c r="J203" s="124"/>
      <c r="K203" s="124"/>
      <c r="L203" s="32"/>
      <c r="M203" s="124"/>
      <c r="N203" s="123"/>
      <c r="O203" s="124"/>
      <c r="P203" s="124"/>
      <c r="Q203" s="124"/>
      <c r="R203" s="124"/>
      <c r="S203" s="124"/>
      <c r="T203" s="124"/>
      <c r="U203" s="28"/>
      <c r="V203" s="23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</row>
    <row r="204" spans="1:48">
      <c r="A204" s="36"/>
      <c r="B204" s="59"/>
      <c r="C204" s="32"/>
      <c r="D204" s="59"/>
      <c r="E204" s="32"/>
      <c r="F204" s="142"/>
      <c r="G204" s="32"/>
      <c r="H204" s="28"/>
      <c r="I204" s="32"/>
      <c r="J204" s="124"/>
      <c r="K204" s="124"/>
      <c r="L204" s="32"/>
      <c r="M204" s="124"/>
      <c r="N204" s="123"/>
      <c r="O204" s="124"/>
      <c r="P204" s="124"/>
      <c r="Q204" s="124"/>
      <c r="R204" s="124"/>
      <c r="S204" s="124"/>
      <c r="T204" s="124"/>
      <c r="U204" s="28"/>
      <c r="V204" s="23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</row>
    <row r="205" spans="1:48" s="23" customFormat="1">
      <c r="A205" s="36"/>
      <c r="B205" s="59"/>
      <c r="C205" s="32"/>
      <c r="D205" s="59"/>
      <c r="E205" s="32"/>
      <c r="F205" s="142"/>
      <c r="G205" s="32"/>
      <c r="H205" s="28"/>
      <c r="I205" s="32"/>
      <c r="J205" s="124"/>
      <c r="K205" s="124"/>
      <c r="L205" s="32"/>
      <c r="M205" s="124"/>
      <c r="N205" s="123"/>
      <c r="O205" s="124"/>
      <c r="P205" s="124"/>
      <c r="Q205" s="124"/>
      <c r="R205" s="124"/>
      <c r="S205" s="124"/>
      <c r="T205" s="124"/>
      <c r="U205" s="32"/>
      <c r="V205" s="26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</row>
    <row r="206" spans="1:48">
      <c r="A206" s="28"/>
      <c r="B206" s="26"/>
      <c r="C206" s="26"/>
      <c r="D206" s="26"/>
      <c r="E206" s="26"/>
      <c r="F206" s="142"/>
      <c r="G206" s="32"/>
      <c r="H206" s="32"/>
      <c r="I206" s="32"/>
      <c r="J206" s="124"/>
      <c r="K206" s="124"/>
      <c r="L206" s="32"/>
      <c r="M206" s="124"/>
      <c r="N206" s="124"/>
      <c r="O206" s="124"/>
      <c r="P206" s="124"/>
      <c r="Q206" s="124"/>
      <c r="R206" s="124"/>
      <c r="S206" s="124"/>
      <c r="T206" s="124"/>
      <c r="U206" s="27"/>
      <c r="V206" s="26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</row>
    <row r="207" spans="1:48" ht="12.75" customHeight="1">
      <c r="A207" s="56"/>
      <c r="B207" s="26"/>
      <c r="C207" s="28"/>
      <c r="D207" s="26"/>
      <c r="E207" s="28"/>
      <c r="F207" s="121"/>
      <c r="G207" s="32"/>
      <c r="H207" s="56"/>
      <c r="I207" s="32"/>
      <c r="J207" s="124"/>
      <c r="K207" s="124"/>
      <c r="L207" s="32"/>
      <c r="M207" s="124"/>
      <c r="N207" s="121"/>
      <c r="O207" s="124"/>
      <c r="P207" s="124"/>
      <c r="Q207" s="124"/>
      <c r="R207" s="124"/>
      <c r="S207" s="124"/>
      <c r="T207" s="124"/>
      <c r="U207" s="56"/>
      <c r="V207" s="26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</row>
    <row r="208" spans="1:48" ht="42.75" customHeight="1">
      <c r="A208" s="56"/>
      <c r="B208" s="26"/>
      <c r="C208" s="28"/>
      <c r="D208" s="26"/>
      <c r="E208" s="28"/>
      <c r="F208" s="121"/>
      <c r="G208" s="32"/>
      <c r="H208" s="56"/>
      <c r="I208" s="32"/>
      <c r="J208" s="124"/>
      <c r="K208" s="124"/>
      <c r="L208" s="32"/>
      <c r="M208" s="124"/>
      <c r="N208" s="121"/>
      <c r="O208" s="124"/>
      <c r="P208" s="124"/>
      <c r="Q208" s="124"/>
      <c r="R208" s="124"/>
      <c r="S208" s="124"/>
      <c r="T208" s="124"/>
      <c r="U208" s="56"/>
      <c r="V208" s="26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</row>
    <row r="209" spans="1:48">
      <c r="A209" s="56"/>
      <c r="B209" s="59"/>
      <c r="C209" s="32"/>
      <c r="D209" s="59"/>
      <c r="E209" s="32"/>
      <c r="F209" s="121"/>
      <c r="G209" s="32"/>
      <c r="H209" s="56"/>
      <c r="I209" s="32"/>
      <c r="J209" s="124"/>
      <c r="K209" s="124"/>
      <c r="L209" s="32"/>
      <c r="M209" s="124"/>
      <c r="N209" s="121"/>
      <c r="O209" s="124"/>
      <c r="P209" s="124"/>
      <c r="Q209" s="124"/>
      <c r="R209" s="124"/>
      <c r="S209" s="124"/>
      <c r="T209" s="124"/>
      <c r="U209" s="56"/>
      <c r="V209" s="26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</row>
    <row r="210" spans="1:48">
      <c r="A210" s="57"/>
      <c r="B210" s="59"/>
      <c r="C210" s="32"/>
      <c r="D210" s="59"/>
      <c r="E210" s="32"/>
      <c r="F210" s="120"/>
      <c r="G210" s="32"/>
      <c r="H210" s="57"/>
      <c r="I210" s="32"/>
      <c r="J210" s="124"/>
      <c r="K210" s="123"/>
      <c r="L210" s="28"/>
      <c r="M210" s="123"/>
      <c r="N210" s="120"/>
      <c r="O210" s="124"/>
      <c r="P210" s="124"/>
      <c r="Q210" s="124"/>
      <c r="R210" s="124"/>
      <c r="S210" s="124"/>
      <c r="T210" s="124"/>
      <c r="U210" s="57"/>
      <c r="V210" s="26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</row>
    <row r="211" spans="1:48">
      <c r="A211" s="57"/>
      <c r="B211" s="59"/>
      <c r="C211" s="32"/>
      <c r="D211" s="59"/>
      <c r="E211" s="32"/>
      <c r="F211" s="120"/>
      <c r="G211" s="28"/>
      <c r="H211" s="57"/>
      <c r="I211" s="32"/>
      <c r="J211" s="124"/>
      <c r="K211" s="123"/>
      <c r="L211" s="28"/>
      <c r="M211" s="123"/>
      <c r="N211" s="120"/>
      <c r="O211" s="124"/>
      <c r="P211" s="124"/>
      <c r="Q211" s="124"/>
      <c r="R211" s="124"/>
      <c r="S211" s="124"/>
      <c r="T211" s="124"/>
      <c r="U211" s="57"/>
      <c r="V211" s="26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</row>
    <row r="212" spans="1:48">
      <c r="A212" s="56"/>
      <c r="B212" s="59"/>
      <c r="C212" s="32"/>
      <c r="D212" s="59"/>
      <c r="E212" s="32"/>
      <c r="F212" s="121"/>
      <c r="G212" s="28"/>
      <c r="H212" s="56"/>
      <c r="I212" s="32"/>
      <c r="J212" s="124"/>
      <c r="K212" s="123"/>
      <c r="L212" s="28"/>
      <c r="M212" s="123"/>
      <c r="N212" s="121"/>
      <c r="O212" s="123"/>
      <c r="P212" s="123"/>
      <c r="Q212" s="123"/>
      <c r="R212" s="123"/>
      <c r="S212" s="123"/>
      <c r="T212" s="123"/>
      <c r="U212" s="56"/>
      <c r="V212" s="26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</row>
    <row r="213" spans="1:48">
      <c r="A213" s="58"/>
      <c r="B213" s="59"/>
      <c r="C213" s="32"/>
      <c r="D213" s="59"/>
      <c r="E213" s="32"/>
      <c r="F213" s="122"/>
      <c r="G213" s="28"/>
      <c r="H213" s="58"/>
      <c r="I213" s="32"/>
      <c r="J213" s="124"/>
      <c r="K213" s="123"/>
      <c r="L213" s="28"/>
      <c r="M213" s="123"/>
      <c r="N213" s="122"/>
      <c r="O213" s="123"/>
      <c r="P213" s="123"/>
      <c r="Q213" s="123"/>
      <c r="R213" s="123"/>
      <c r="S213" s="123"/>
      <c r="T213" s="123"/>
      <c r="U213" s="58"/>
      <c r="V213" s="26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</row>
    <row r="214" spans="1:48" s="28" customFormat="1">
      <c r="A214" s="56"/>
      <c r="B214" s="59"/>
      <c r="C214" s="32"/>
      <c r="D214" s="59"/>
      <c r="E214" s="32"/>
      <c r="F214" s="121"/>
      <c r="H214" s="58"/>
      <c r="I214" s="32"/>
      <c r="J214" s="124"/>
      <c r="K214" s="123"/>
      <c r="M214" s="123"/>
      <c r="N214" s="122"/>
      <c r="O214" s="123"/>
      <c r="P214" s="123"/>
      <c r="Q214" s="123"/>
      <c r="R214" s="123"/>
      <c r="S214" s="123"/>
      <c r="T214" s="123"/>
      <c r="U214" s="58"/>
      <c r="V214" s="26"/>
      <c r="AV214" s="2"/>
    </row>
    <row r="215" spans="1:48" s="28" customFormat="1">
      <c r="A215" s="56"/>
      <c r="B215" s="59"/>
      <c r="C215" s="32"/>
      <c r="D215" s="59"/>
      <c r="E215" s="32"/>
      <c r="F215" s="121"/>
      <c r="H215" s="56"/>
      <c r="I215" s="32"/>
      <c r="J215" s="124"/>
      <c r="K215" s="123"/>
      <c r="M215" s="123"/>
      <c r="N215" s="121"/>
      <c r="O215" s="123"/>
      <c r="P215" s="123"/>
      <c r="Q215" s="123"/>
      <c r="R215" s="123"/>
      <c r="S215" s="123"/>
      <c r="T215" s="123"/>
      <c r="U215" s="56"/>
      <c r="V215" s="26"/>
      <c r="AV215" s="2"/>
    </row>
    <row r="216" spans="1:48" s="28" customFormat="1">
      <c r="A216" s="56"/>
      <c r="B216" s="59"/>
      <c r="C216" s="32"/>
      <c r="D216" s="59"/>
      <c r="E216" s="32"/>
      <c r="F216" s="121"/>
      <c r="H216" s="56"/>
      <c r="I216" s="32"/>
      <c r="J216" s="124"/>
      <c r="K216" s="123"/>
      <c r="M216" s="123"/>
      <c r="N216" s="121"/>
      <c r="O216" s="123"/>
      <c r="P216" s="123"/>
      <c r="Q216" s="123"/>
      <c r="R216" s="123"/>
      <c r="S216" s="123"/>
      <c r="T216" s="123"/>
      <c r="U216" s="56"/>
      <c r="V216" s="23"/>
      <c r="AV216" s="2"/>
    </row>
    <row r="217" spans="1:48" s="28" customFormat="1">
      <c r="A217" s="56"/>
      <c r="B217" s="59"/>
      <c r="C217" s="32"/>
      <c r="D217" s="59"/>
      <c r="E217" s="32"/>
      <c r="F217" s="121"/>
      <c r="H217" s="56"/>
      <c r="J217" s="123"/>
      <c r="K217" s="123"/>
      <c r="M217" s="123"/>
      <c r="N217" s="121"/>
      <c r="O217" s="123"/>
      <c r="P217" s="123"/>
      <c r="Q217" s="123"/>
      <c r="R217" s="123"/>
      <c r="S217" s="123"/>
      <c r="T217" s="123"/>
      <c r="U217" s="56"/>
      <c r="V217" s="23"/>
      <c r="AV217" s="2"/>
    </row>
    <row r="218" spans="1:48" s="28" customFormat="1">
      <c r="A218" s="56"/>
      <c r="B218" s="59"/>
      <c r="C218" s="32"/>
      <c r="D218" s="59"/>
      <c r="E218" s="32"/>
      <c r="F218" s="121"/>
      <c r="H218" s="56"/>
      <c r="J218" s="123"/>
      <c r="K218" s="123"/>
      <c r="M218" s="123"/>
      <c r="N218" s="121"/>
      <c r="O218" s="123"/>
      <c r="P218" s="123"/>
      <c r="Q218" s="123"/>
      <c r="R218" s="123"/>
      <c r="S218" s="123"/>
      <c r="T218" s="123"/>
      <c r="U218" s="56"/>
      <c r="V218" s="26"/>
      <c r="AV218" s="2"/>
    </row>
    <row r="219" spans="1:48" s="28" customFormat="1">
      <c r="A219" s="56"/>
      <c r="B219" s="59"/>
      <c r="C219" s="32"/>
      <c r="D219" s="59"/>
      <c r="E219" s="32"/>
      <c r="F219" s="121"/>
      <c r="H219" s="56"/>
      <c r="J219" s="123"/>
      <c r="K219" s="123"/>
      <c r="M219" s="123"/>
      <c r="N219" s="121"/>
      <c r="O219" s="123"/>
      <c r="P219" s="123"/>
      <c r="Q219" s="123"/>
      <c r="R219" s="123"/>
      <c r="S219" s="123"/>
      <c r="T219" s="123"/>
      <c r="U219" s="56"/>
      <c r="V219" s="26"/>
      <c r="AV219" s="2"/>
    </row>
    <row r="220" spans="1:48" s="28" customFormat="1">
      <c r="A220" s="33"/>
      <c r="B220" s="59"/>
      <c r="C220" s="32"/>
      <c r="D220" s="59"/>
      <c r="E220" s="32"/>
      <c r="F220" s="145"/>
      <c r="J220" s="123"/>
      <c r="K220" s="123"/>
      <c r="M220" s="123"/>
      <c r="N220" s="123"/>
      <c r="O220" s="123"/>
      <c r="P220" s="123"/>
      <c r="Q220" s="123"/>
      <c r="R220" s="123"/>
      <c r="S220" s="123"/>
      <c r="T220" s="123"/>
      <c r="V220" s="26"/>
      <c r="AV220" s="2"/>
    </row>
    <row r="221" spans="1:48" s="28" customFormat="1">
      <c r="A221" s="33"/>
      <c r="B221" s="59"/>
      <c r="C221" s="32"/>
      <c r="D221" s="59"/>
      <c r="E221" s="32"/>
      <c r="F221" s="145"/>
      <c r="J221" s="123"/>
      <c r="K221" s="123"/>
      <c r="M221" s="123"/>
      <c r="N221" s="123"/>
      <c r="O221" s="123"/>
      <c r="P221" s="123"/>
      <c r="Q221" s="123"/>
      <c r="R221" s="123"/>
      <c r="S221" s="123"/>
      <c r="T221" s="123"/>
      <c r="V221" s="32"/>
      <c r="W221" s="23"/>
      <c r="AV221" s="2"/>
    </row>
    <row r="222" spans="1:48" s="28" customFormat="1">
      <c r="A222" s="57"/>
      <c r="B222" s="59"/>
      <c r="C222" s="32"/>
      <c r="D222" s="59"/>
      <c r="E222" s="32"/>
      <c r="F222" s="120"/>
      <c r="H222" s="23"/>
      <c r="I222" s="32"/>
      <c r="J222" s="124"/>
      <c r="K222" s="123"/>
      <c r="L222" s="26"/>
      <c r="M222" s="123"/>
      <c r="N222" s="123"/>
      <c r="O222" s="123"/>
      <c r="P222" s="123"/>
      <c r="Q222" s="123"/>
      <c r="R222" s="123"/>
      <c r="S222" s="123"/>
      <c r="T222" s="123"/>
      <c r="V222" s="32"/>
      <c r="W222" s="23"/>
      <c r="AV222" s="2"/>
    </row>
    <row r="223" spans="1:48" s="28" customFormat="1">
      <c r="A223" s="57"/>
      <c r="B223" s="59"/>
      <c r="C223" s="32"/>
      <c r="D223" s="59"/>
      <c r="E223" s="32"/>
      <c r="F223" s="120"/>
      <c r="I223" s="32"/>
      <c r="J223" s="124"/>
      <c r="K223" s="123"/>
      <c r="L223" s="26"/>
      <c r="M223" s="123"/>
      <c r="N223" s="113"/>
      <c r="O223" s="123"/>
      <c r="P223" s="123"/>
      <c r="Q223" s="123"/>
      <c r="R223" s="123"/>
      <c r="S223" s="123"/>
      <c r="T223" s="123"/>
      <c r="V223" s="32"/>
      <c r="W223" s="23"/>
      <c r="AV223" s="2"/>
    </row>
    <row r="224" spans="1:48" s="28" customFormat="1">
      <c r="B224" s="59"/>
      <c r="C224" s="32"/>
      <c r="D224" s="59"/>
      <c r="E224" s="32"/>
      <c r="F224" s="142"/>
      <c r="H224" s="32"/>
      <c r="I224" s="32"/>
      <c r="J224" s="124"/>
      <c r="K224" s="123"/>
      <c r="L224" s="26"/>
      <c r="M224" s="123"/>
      <c r="N224" s="123"/>
      <c r="O224" s="123"/>
      <c r="P224" s="123"/>
      <c r="Q224" s="123"/>
      <c r="R224" s="123"/>
      <c r="S224" s="123"/>
      <c r="T224" s="123"/>
      <c r="V224" s="32"/>
      <c r="W224" s="23"/>
      <c r="AV224" s="2"/>
    </row>
    <row r="225" spans="1:48" s="28" customFormat="1">
      <c r="A225" s="36"/>
      <c r="B225" s="59"/>
      <c r="C225" s="32"/>
      <c r="D225" s="59"/>
      <c r="E225" s="32"/>
      <c r="F225" s="142"/>
      <c r="I225" s="32"/>
      <c r="J225" s="124"/>
      <c r="K225" s="123"/>
      <c r="L225" s="26"/>
      <c r="M225" s="123"/>
      <c r="N225" s="124"/>
      <c r="O225" s="123"/>
      <c r="P225" s="123"/>
      <c r="Q225" s="123"/>
      <c r="R225" s="123"/>
      <c r="S225" s="123"/>
      <c r="T225" s="123"/>
      <c r="V225" s="32"/>
      <c r="W225" s="23"/>
      <c r="AV225" s="2"/>
    </row>
    <row r="226" spans="1:48" s="28" customFormat="1">
      <c r="A226" s="36"/>
      <c r="B226" s="59"/>
      <c r="C226" s="32"/>
      <c r="D226" s="59"/>
      <c r="E226" s="32"/>
      <c r="F226" s="142"/>
      <c r="I226" s="32"/>
      <c r="J226" s="124"/>
      <c r="K226" s="123"/>
      <c r="L226" s="26"/>
      <c r="M226" s="123"/>
      <c r="N226" s="123"/>
      <c r="O226" s="123"/>
      <c r="P226" s="123"/>
      <c r="Q226" s="123"/>
      <c r="R226" s="123"/>
      <c r="S226" s="123"/>
      <c r="T226" s="123"/>
      <c r="U226" s="27"/>
      <c r="V226" s="32"/>
      <c r="W226" s="23"/>
      <c r="AV226" s="2"/>
    </row>
    <row r="227" spans="1:48" s="28" customFormat="1">
      <c r="B227" s="59"/>
      <c r="C227" s="32"/>
      <c r="D227" s="59"/>
      <c r="E227" s="32"/>
      <c r="F227" s="142"/>
      <c r="J227" s="123"/>
      <c r="K227" s="123"/>
      <c r="L227" s="26"/>
      <c r="M227" s="123"/>
      <c r="N227" s="123"/>
      <c r="O227" s="123"/>
      <c r="P227" s="123"/>
      <c r="Q227" s="123"/>
      <c r="R227" s="123"/>
      <c r="S227" s="123"/>
      <c r="T227" s="123"/>
      <c r="U227" s="23"/>
      <c r="V227" s="32"/>
      <c r="W227" s="23"/>
      <c r="AV227" s="2"/>
    </row>
    <row r="228" spans="1:48" s="28" customFormat="1">
      <c r="B228" s="59"/>
      <c r="C228" s="32"/>
      <c r="D228" s="59"/>
      <c r="E228" s="32"/>
      <c r="F228" s="142"/>
      <c r="J228" s="123"/>
      <c r="K228" s="123"/>
      <c r="L228" s="26"/>
      <c r="M228" s="123"/>
      <c r="N228" s="123"/>
      <c r="O228" s="123"/>
      <c r="P228" s="123"/>
      <c r="Q228" s="123"/>
      <c r="R228" s="123"/>
      <c r="S228" s="123"/>
      <c r="T228" s="123"/>
      <c r="U228" s="27"/>
      <c r="V228" s="32"/>
      <c r="W228" s="23"/>
      <c r="AV228" s="2"/>
    </row>
    <row r="229" spans="1:48" s="28" customFormat="1">
      <c r="B229" s="59"/>
      <c r="C229" s="32"/>
      <c r="D229" s="59"/>
      <c r="E229" s="32"/>
      <c r="F229" s="146"/>
      <c r="J229" s="123"/>
      <c r="K229" s="123"/>
      <c r="L229" s="26"/>
      <c r="M229" s="123"/>
      <c r="N229" s="123"/>
      <c r="O229" s="123"/>
      <c r="P229" s="123"/>
      <c r="Q229" s="123"/>
      <c r="R229" s="123"/>
      <c r="S229" s="123"/>
      <c r="T229" s="123"/>
      <c r="U229" s="32"/>
      <c r="V229" s="32"/>
      <c r="W229" s="23"/>
      <c r="AV229" s="2"/>
    </row>
    <row r="230" spans="1:48">
      <c r="A230" s="28"/>
      <c r="B230" s="59"/>
      <c r="C230" s="32"/>
      <c r="D230" s="59"/>
      <c r="E230" s="32"/>
      <c r="F230" s="142"/>
      <c r="G230" s="28"/>
      <c r="H230" s="28"/>
      <c r="I230" s="28"/>
      <c r="J230" s="123"/>
      <c r="K230" s="123"/>
      <c r="L230" s="26"/>
      <c r="M230" s="123"/>
      <c r="N230" s="123"/>
      <c r="O230" s="123"/>
      <c r="P230" s="123"/>
      <c r="Q230" s="123"/>
      <c r="R230" s="123"/>
      <c r="S230" s="123"/>
      <c r="T230" s="123"/>
      <c r="U230" s="28"/>
      <c r="V230" s="32"/>
      <c r="W230" s="61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</row>
    <row r="231" spans="1:48">
      <c r="A231" s="28"/>
      <c r="B231" s="26"/>
      <c r="C231" s="28"/>
      <c r="D231" s="26"/>
      <c r="E231" s="28"/>
      <c r="F231" s="142"/>
      <c r="G231" s="28"/>
      <c r="H231" s="28"/>
      <c r="I231" s="28"/>
      <c r="J231" s="123"/>
      <c r="K231" s="123"/>
      <c r="L231" s="26"/>
      <c r="M231" s="123"/>
      <c r="N231" s="123"/>
      <c r="O231" s="123"/>
      <c r="P231" s="123"/>
      <c r="Q231" s="123"/>
      <c r="R231" s="123"/>
      <c r="S231" s="123"/>
      <c r="T231" s="123"/>
      <c r="U231" s="28"/>
      <c r="V231" s="32"/>
      <c r="W231" s="23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</row>
    <row r="232" spans="1:48">
      <c r="A232" s="28"/>
      <c r="B232" s="26"/>
      <c r="C232" s="28"/>
      <c r="D232" s="26"/>
      <c r="E232" s="28"/>
      <c r="F232" s="147"/>
      <c r="G232" s="28"/>
      <c r="H232" s="28"/>
      <c r="I232" s="28"/>
      <c r="J232" s="123"/>
      <c r="K232" s="123"/>
      <c r="L232" s="26"/>
      <c r="M232" s="123"/>
      <c r="N232" s="123"/>
      <c r="O232" s="123"/>
      <c r="P232" s="123"/>
      <c r="Q232" s="123"/>
      <c r="R232" s="123"/>
      <c r="S232" s="123"/>
      <c r="T232" s="123"/>
      <c r="U232" s="28"/>
      <c r="V232" s="61"/>
      <c r="W232" s="23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</row>
    <row r="233" spans="1:48">
      <c r="A233" s="28"/>
      <c r="B233" s="26"/>
      <c r="C233" s="28"/>
      <c r="D233" s="26"/>
      <c r="E233" s="28"/>
      <c r="F233" s="148"/>
      <c r="G233" s="28"/>
      <c r="H233" s="28"/>
      <c r="I233" s="28"/>
      <c r="J233" s="123"/>
      <c r="K233" s="123"/>
      <c r="L233" s="26"/>
      <c r="M233" s="123"/>
      <c r="N233" s="123"/>
      <c r="O233" s="123"/>
      <c r="P233" s="123"/>
      <c r="Q233" s="123"/>
      <c r="R233" s="123"/>
      <c r="S233" s="123"/>
      <c r="T233" s="123"/>
      <c r="U233" s="28"/>
      <c r="V233" s="61"/>
      <c r="W233" s="23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</row>
    <row r="234" spans="1:48">
      <c r="A234" s="23"/>
      <c r="B234" s="26"/>
      <c r="C234" s="28"/>
      <c r="D234" s="26"/>
      <c r="E234" s="28"/>
      <c r="F234" s="148"/>
      <c r="G234" s="28"/>
      <c r="H234" s="28"/>
      <c r="I234" s="28"/>
      <c r="J234" s="123"/>
      <c r="K234" s="123"/>
      <c r="L234" s="26"/>
      <c r="M234" s="123"/>
      <c r="N234" s="123"/>
      <c r="O234" s="123"/>
      <c r="P234" s="123"/>
      <c r="Q234" s="123"/>
      <c r="R234" s="123"/>
      <c r="S234" s="123"/>
      <c r="T234" s="123"/>
      <c r="U234" s="28"/>
      <c r="V234" s="61"/>
      <c r="W234" s="23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</row>
    <row r="235" spans="1:48">
      <c r="A235" s="28"/>
      <c r="B235" s="26"/>
      <c r="C235" s="28"/>
      <c r="D235" s="26"/>
      <c r="E235" s="28"/>
      <c r="F235" s="148"/>
      <c r="G235" s="28"/>
      <c r="H235" s="28"/>
      <c r="I235" s="28"/>
      <c r="J235" s="123"/>
      <c r="K235" s="123"/>
      <c r="L235" s="26"/>
      <c r="M235" s="123"/>
      <c r="N235" s="123"/>
      <c r="O235" s="123"/>
      <c r="P235" s="123"/>
      <c r="Q235" s="123"/>
      <c r="R235" s="123"/>
      <c r="S235" s="123"/>
      <c r="T235" s="123"/>
      <c r="U235" s="28"/>
      <c r="V235" s="61"/>
      <c r="W235" s="23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</row>
    <row r="236" spans="1:48">
      <c r="A236" s="32"/>
      <c r="B236" s="26"/>
      <c r="C236" s="28"/>
      <c r="D236" s="26"/>
      <c r="E236" s="28"/>
      <c r="F236" s="147"/>
      <c r="G236" s="28"/>
      <c r="H236" s="28"/>
      <c r="I236" s="28"/>
      <c r="J236" s="123"/>
      <c r="K236" s="123"/>
      <c r="L236" s="26"/>
      <c r="M236" s="123"/>
      <c r="N236" s="123"/>
      <c r="O236" s="123"/>
      <c r="P236" s="123"/>
      <c r="Q236" s="123"/>
      <c r="R236" s="123"/>
      <c r="S236" s="123"/>
      <c r="T236" s="123"/>
      <c r="U236" s="27"/>
      <c r="V236" s="61"/>
      <c r="W236" s="23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</row>
    <row r="237" spans="1:48">
      <c r="A237" s="34"/>
      <c r="B237" s="26"/>
      <c r="C237" s="28"/>
      <c r="D237" s="26"/>
      <c r="E237" s="28"/>
      <c r="F237" s="147"/>
      <c r="G237" s="28"/>
      <c r="H237" s="28"/>
      <c r="I237" s="28"/>
      <c r="J237" s="123"/>
      <c r="K237" s="123"/>
      <c r="L237" s="26"/>
      <c r="M237" s="123"/>
      <c r="N237" s="123"/>
      <c r="O237" s="123"/>
      <c r="P237" s="123"/>
      <c r="Q237" s="123"/>
      <c r="R237" s="123"/>
      <c r="S237" s="123"/>
      <c r="T237" s="123"/>
      <c r="U237" s="27"/>
      <c r="V237" s="61"/>
      <c r="W237" s="23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</row>
    <row r="238" spans="1:48">
      <c r="A238" s="35"/>
      <c r="B238" s="26"/>
      <c r="C238" s="28"/>
      <c r="D238" s="26"/>
      <c r="E238" s="28"/>
      <c r="F238" s="147"/>
      <c r="G238" s="28"/>
      <c r="H238" s="28"/>
      <c r="I238" s="28"/>
      <c r="J238" s="123"/>
      <c r="K238" s="123"/>
      <c r="L238" s="26"/>
      <c r="M238" s="123"/>
      <c r="N238" s="123"/>
      <c r="O238" s="123"/>
      <c r="P238" s="123"/>
      <c r="Q238" s="123"/>
      <c r="R238" s="123"/>
      <c r="S238" s="123"/>
      <c r="T238" s="123"/>
      <c r="U238" s="27"/>
      <c r="V238" s="61"/>
      <c r="W238" s="23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</row>
    <row r="239" spans="1:48">
      <c r="A239" s="35"/>
      <c r="B239" s="26"/>
      <c r="C239" s="28"/>
      <c r="D239" s="26"/>
      <c r="E239" s="28"/>
      <c r="F239" s="147"/>
      <c r="G239" s="28"/>
      <c r="H239" s="28"/>
      <c r="I239" s="28"/>
      <c r="J239" s="123"/>
      <c r="K239" s="123"/>
      <c r="L239" s="26"/>
      <c r="M239" s="123"/>
      <c r="N239" s="123"/>
      <c r="O239" s="123"/>
      <c r="P239" s="123"/>
      <c r="Q239" s="123"/>
      <c r="R239" s="123"/>
      <c r="S239" s="123"/>
      <c r="T239" s="123"/>
      <c r="U239" s="27"/>
      <c r="V239" s="32"/>
      <c r="W239" s="23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</row>
    <row r="240" spans="1:48">
      <c r="A240" s="35"/>
      <c r="B240" s="26"/>
      <c r="C240" s="28"/>
      <c r="D240" s="26"/>
      <c r="E240" s="28"/>
      <c r="F240" s="147"/>
      <c r="G240" s="28"/>
      <c r="H240" s="28"/>
      <c r="I240" s="28"/>
      <c r="J240" s="123"/>
      <c r="K240" s="123"/>
      <c r="L240" s="26"/>
      <c r="M240" s="123"/>
      <c r="N240" s="123"/>
      <c r="O240" s="123"/>
      <c r="P240" s="123"/>
      <c r="Q240" s="123"/>
      <c r="R240" s="123"/>
      <c r="S240" s="123"/>
      <c r="T240" s="123"/>
      <c r="U240" s="27"/>
      <c r="V240" s="32"/>
      <c r="W240" s="23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</row>
    <row r="241" spans="1:33">
      <c r="A241" s="33"/>
      <c r="B241" s="26"/>
      <c r="C241" s="28"/>
      <c r="D241" s="26"/>
      <c r="E241" s="28"/>
      <c r="F241" s="147"/>
      <c r="G241" s="28"/>
      <c r="H241" s="28"/>
      <c r="I241" s="28"/>
      <c r="J241" s="123"/>
      <c r="K241" s="123"/>
      <c r="L241" s="26"/>
      <c r="M241" s="123"/>
      <c r="N241" s="123"/>
      <c r="O241" s="123"/>
      <c r="P241" s="123"/>
      <c r="Q241" s="123"/>
      <c r="R241" s="123"/>
      <c r="S241" s="123"/>
      <c r="T241" s="123"/>
      <c r="U241" s="27"/>
      <c r="V241" s="32"/>
      <c r="W241" s="23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</row>
    <row r="242" spans="1:33">
      <c r="A242" s="33"/>
      <c r="B242" s="26"/>
      <c r="C242" s="28"/>
      <c r="D242" s="26"/>
      <c r="E242" s="28"/>
      <c r="F242" s="142"/>
      <c r="G242" s="28"/>
      <c r="H242" s="28"/>
      <c r="I242" s="28"/>
      <c r="J242" s="123"/>
      <c r="K242" s="123"/>
      <c r="L242" s="26"/>
      <c r="M242" s="123"/>
      <c r="N242" s="123"/>
      <c r="O242" s="123"/>
      <c r="P242" s="123"/>
      <c r="Q242" s="123"/>
      <c r="R242" s="123"/>
      <c r="S242" s="123"/>
      <c r="T242" s="123"/>
      <c r="U242" s="27"/>
      <c r="V242" s="59"/>
      <c r="W242" s="23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</row>
    <row r="243" spans="1:33">
      <c r="A243" s="33"/>
      <c r="B243" s="26"/>
      <c r="C243" s="28"/>
      <c r="D243" s="26"/>
      <c r="E243" s="28"/>
      <c r="F243" s="142"/>
      <c r="G243" s="28"/>
      <c r="H243" s="28"/>
      <c r="I243" s="28"/>
      <c r="J243" s="123"/>
      <c r="K243" s="123"/>
      <c r="L243" s="26"/>
      <c r="M243" s="123"/>
      <c r="N243" s="123"/>
      <c r="O243" s="123"/>
      <c r="P243" s="123"/>
      <c r="Q243" s="123"/>
      <c r="R243" s="123"/>
      <c r="S243" s="123"/>
      <c r="T243" s="123"/>
      <c r="U243" s="27"/>
      <c r="V243" s="26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</row>
    <row r="244" spans="1:33">
      <c r="A244" s="33"/>
      <c r="B244" s="26"/>
      <c r="C244" s="28"/>
      <c r="D244" s="26"/>
      <c r="E244" s="28"/>
      <c r="F244" s="142"/>
      <c r="G244" s="28"/>
      <c r="H244" s="28"/>
      <c r="I244" s="28"/>
      <c r="J244" s="123"/>
      <c r="K244" s="123"/>
      <c r="L244" s="26"/>
      <c r="M244" s="123"/>
      <c r="N244" s="123"/>
      <c r="O244" s="123"/>
      <c r="P244" s="123"/>
      <c r="Q244" s="123"/>
      <c r="R244" s="123"/>
      <c r="S244" s="123"/>
      <c r="T244" s="123"/>
      <c r="U244" s="27"/>
      <c r="V244" s="26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</row>
    <row r="245" spans="1:33">
      <c r="A245" s="33"/>
      <c r="B245" s="26"/>
      <c r="C245" s="28"/>
      <c r="D245" s="26"/>
      <c r="E245" s="28"/>
      <c r="F245" s="145"/>
      <c r="G245" s="28"/>
      <c r="H245" s="28"/>
      <c r="I245" s="28"/>
      <c r="J245" s="123"/>
      <c r="K245" s="123"/>
      <c r="L245" s="26"/>
      <c r="M245" s="123"/>
      <c r="N245" s="123"/>
      <c r="O245" s="123"/>
      <c r="P245" s="123"/>
      <c r="Q245" s="123"/>
      <c r="R245" s="123"/>
      <c r="S245" s="123"/>
      <c r="T245" s="123"/>
      <c r="U245" s="27"/>
      <c r="V245" s="26"/>
      <c r="W245" s="28"/>
      <c r="X245" s="32"/>
      <c r="Y245" s="32"/>
      <c r="Z245" s="32"/>
      <c r="AA245" s="32"/>
      <c r="AB245" s="32"/>
      <c r="AC245" s="32"/>
      <c r="AD245" s="32"/>
      <c r="AE245" s="32"/>
      <c r="AF245" s="32"/>
      <c r="AG245" s="32"/>
    </row>
    <row r="246" spans="1:33">
      <c r="A246" s="33"/>
      <c r="B246" s="26"/>
      <c r="C246" s="28"/>
      <c r="D246" s="26"/>
      <c r="E246" s="28"/>
      <c r="F246" s="145"/>
      <c r="G246" s="28"/>
      <c r="H246" s="28"/>
      <c r="I246" s="28"/>
      <c r="J246" s="123"/>
      <c r="K246" s="123"/>
      <c r="L246" s="26"/>
      <c r="M246" s="123"/>
      <c r="N246" s="123"/>
      <c r="O246" s="123"/>
      <c r="P246" s="123"/>
      <c r="Q246" s="123"/>
      <c r="R246" s="123"/>
      <c r="S246" s="123"/>
      <c r="T246" s="123"/>
      <c r="U246" s="27"/>
      <c r="V246" s="26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</row>
    <row r="247" spans="1:33">
      <c r="A247" s="28"/>
      <c r="B247" s="26"/>
      <c r="C247" s="28"/>
      <c r="D247" s="26"/>
      <c r="E247" s="28"/>
      <c r="F247" s="142"/>
      <c r="G247" s="28"/>
      <c r="H247" s="28"/>
      <c r="I247" s="28"/>
      <c r="J247" s="123"/>
      <c r="K247" s="123"/>
      <c r="L247" s="26"/>
      <c r="M247" s="123"/>
      <c r="N247" s="123"/>
      <c r="O247" s="123"/>
      <c r="P247" s="123"/>
      <c r="Q247" s="123"/>
      <c r="R247" s="123"/>
      <c r="S247" s="123"/>
      <c r="T247" s="123"/>
      <c r="U247" s="27"/>
      <c r="V247" s="26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</row>
    <row r="248" spans="1:33">
      <c r="A248" s="28"/>
      <c r="B248" s="26"/>
      <c r="C248" s="28"/>
      <c r="D248" s="26"/>
      <c r="E248" s="28"/>
      <c r="F248" s="142"/>
      <c r="G248" s="28"/>
      <c r="H248" s="28"/>
      <c r="I248" s="28"/>
      <c r="J248" s="123"/>
      <c r="K248" s="123"/>
      <c r="L248" s="26"/>
      <c r="M248" s="123"/>
      <c r="N248" s="123"/>
      <c r="O248" s="123"/>
      <c r="P248" s="123"/>
      <c r="Q248" s="123"/>
      <c r="R248" s="123"/>
      <c r="S248" s="123"/>
      <c r="T248" s="123"/>
      <c r="U248" s="27"/>
      <c r="V248" s="26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</row>
    <row r="249" spans="1:33">
      <c r="A249" s="28"/>
      <c r="B249" s="26"/>
      <c r="C249" s="28"/>
      <c r="D249" s="26"/>
      <c r="E249" s="28"/>
      <c r="F249" s="142"/>
      <c r="G249" s="28"/>
      <c r="H249" s="28"/>
      <c r="I249" s="28"/>
      <c r="J249" s="123"/>
      <c r="K249" s="123"/>
      <c r="L249" s="26"/>
      <c r="M249" s="123"/>
      <c r="N249" s="123"/>
      <c r="O249" s="123"/>
      <c r="P249" s="123"/>
      <c r="Q249" s="123"/>
      <c r="R249" s="123"/>
      <c r="S249" s="123"/>
      <c r="T249" s="123"/>
      <c r="U249" s="27"/>
      <c r="V249" s="26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</row>
    <row r="250" spans="1:33" s="32" customFormat="1">
      <c r="A250" s="36"/>
      <c r="B250" s="26"/>
      <c r="C250" s="28"/>
      <c r="D250" s="26"/>
      <c r="E250" s="28"/>
      <c r="F250" s="142"/>
      <c r="G250" s="28"/>
      <c r="H250" s="28"/>
      <c r="I250" s="28"/>
      <c r="J250" s="123"/>
      <c r="K250" s="123"/>
      <c r="L250" s="26"/>
      <c r="M250" s="123"/>
      <c r="N250" s="123"/>
      <c r="O250" s="123"/>
      <c r="P250" s="123"/>
      <c r="Q250" s="123"/>
      <c r="R250" s="123"/>
      <c r="S250" s="123"/>
      <c r="T250" s="123"/>
      <c r="U250" s="26"/>
      <c r="V250" s="26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</row>
    <row r="251" spans="1:33">
      <c r="A251" s="36"/>
      <c r="B251" s="26"/>
      <c r="C251" s="28"/>
      <c r="D251" s="26"/>
      <c r="E251" s="28"/>
      <c r="F251" s="142"/>
      <c r="G251" s="28"/>
      <c r="H251" s="28"/>
      <c r="I251" s="28"/>
      <c r="J251" s="123"/>
      <c r="K251" s="123"/>
      <c r="L251" s="26"/>
      <c r="M251" s="123"/>
      <c r="N251" s="123"/>
      <c r="O251" s="123"/>
      <c r="P251" s="123"/>
      <c r="Q251" s="123"/>
      <c r="R251" s="123"/>
      <c r="S251" s="123"/>
      <c r="T251" s="123"/>
      <c r="U251" s="26"/>
      <c r="V251" s="26"/>
      <c r="W251" s="32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</row>
    <row r="252" spans="1:33">
      <c r="A252" s="28"/>
      <c r="B252" s="26"/>
      <c r="C252" s="28"/>
      <c r="D252" s="26"/>
      <c r="E252" s="28"/>
      <c r="F252" s="142"/>
      <c r="G252" s="28"/>
      <c r="H252" s="28"/>
      <c r="I252" s="28"/>
      <c r="J252" s="123"/>
      <c r="K252" s="123"/>
      <c r="L252" s="26"/>
      <c r="M252" s="123"/>
      <c r="N252" s="123"/>
      <c r="O252" s="123"/>
      <c r="P252" s="123"/>
      <c r="Q252" s="123"/>
      <c r="R252" s="123"/>
      <c r="S252" s="123"/>
      <c r="T252" s="123"/>
      <c r="U252" s="26"/>
      <c r="V252" s="26"/>
      <c r="W252" s="32"/>
      <c r="X252" s="23"/>
      <c r="Y252" s="33"/>
      <c r="Z252" s="28"/>
      <c r="AA252" s="28"/>
      <c r="AB252" s="28"/>
      <c r="AC252" s="28"/>
      <c r="AD252" s="28"/>
      <c r="AE252" s="28"/>
      <c r="AF252" s="28"/>
      <c r="AG252" s="28"/>
    </row>
    <row r="253" spans="1:33">
      <c r="A253" s="28"/>
      <c r="B253" s="26"/>
      <c r="C253" s="28"/>
      <c r="D253" s="26"/>
      <c r="E253" s="28"/>
      <c r="F253" s="142"/>
      <c r="G253" s="28"/>
      <c r="H253" s="28"/>
      <c r="I253" s="28"/>
      <c r="J253" s="123"/>
      <c r="K253" s="123"/>
      <c r="L253" s="26"/>
      <c r="M253" s="123"/>
      <c r="N253" s="123"/>
      <c r="O253" s="142"/>
      <c r="P253" s="142"/>
      <c r="Q253" s="142"/>
      <c r="R253" s="142"/>
      <c r="S253" s="142"/>
      <c r="T253" s="142"/>
      <c r="U253" s="26"/>
      <c r="V253" s="23"/>
      <c r="W253" s="32"/>
      <c r="X253" s="23"/>
      <c r="Y253" s="36"/>
      <c r="Z253" s="28"/>
      <c r="AA253" s="28"/>
      <c r="AB253" s="28"/>
      <c r="AC253" s="28"/>
      <c r="AD253" s="28"/>
      <c r="AE253" s="28"/>
      <c r="AF253" s="28"/>
      <c r="AG253" s="28"/>
    </row>
    <row r="254" spans="1:33">
      <c r="A254" s="28"/>
      <c r="B254" s="26"/>
      <c r="C254" s="28"/>
      <c r="D254" s="26"/>
      <c r="E254" s="28"/>
      <c r="F254" s="142"/>
      <c r="G254" s="28"/>
      <c r="H254" s="28"/>
      <c r="I254" s="28"/>
      <c r="J254" s="123"/>
      <c r="K254" s="123"/>
      <c r="L254" s="26"/>
      <c r="M254" s="123"/>
      <c r="N254" s="123"/>
      <c r="O254" s="142"/>
      <c r="P254" s="142"/>
      <c r="Q254" s="142"/>
      <c r="R254" s="142"/>
      <c r="S254" s="142"/>
      <c r="T254" s="142"/>
      <c r="U254" s="26"/>
      <c r="V254" s="23"/>
      <c r="W254" s="32"/>
      <c r="X254" s="23"/>
      <c r="Y254" s="36"/>
      <c r="Z254" s="28"/>
      <c r="AA254" s="28"/>
      <c r="AB254" s="28"/>
      <c r="AC254" s="28"/>
      <c r="AD254" s="28"/>
      <c r="AE254" s="28"/>
      <c r="AF254" s="28"/>
      <c r="AG254" s="28"/>
    </row>
    <row r="255" spans="1:33">
      <c r="A255" s="28"/>
      <c r="B255" s="26"/>
      <c r="C255" s="28"/>
      <c r="D255" s="26"/>
      <c r="E255" s="28"/>
      <c r="F255" s="142"/>
      <c r="G255" s="28"/>
      <c r="H255" s="28"/>
      <c r="I255" s="28"/>
      <c r="J255" s="123"/>
      <c r="K255" s="123"/>
      <c r="L255" s="26"/>
      <c r="M255" s="123"/>
      <c r="N255" s="123"/>
      <c r="O255" s="142"/>
      <c r="P255" s="142"/>
      <c r="Q255" s="142"/>
      <c r="R255" s="142"/>
      <c r="S255" s="142"/>
      <c r="T255" s="142"/>
      <c r="U255" s="26"/>
      <c r="V255" s="23"/>
      <c r="W255" s="32"/>
      <c r="X255" s="23"/>
      <c r="Y255" s="33"/>
      <c r="Z255" s="28"/>
      <c r="AA255" s="28"/>
      <c r="AB255" s="28"/>
      <c r="AC255" s="28"/>
      <c r="AD255" s="28"/>
      <c r="AE255" s="28"/>
      <c r="AF255" s="28"/>
      <c r="AG255" s="28"/>
    </row>
    <row r="256" spans="1:33">
      <c r="A256" s="28"/>
      <c r="B256" s="26"/>
      <c r="C256" s="28"/>
      <c r="D256" s="26"/>
      <c r="E256" s="28"/>
      <c r="F256" s="142"/>
      <c r="G256" s="28"/>
      <c r="H256" s="28"/>
      <c r="I256" s="28"/>
      <c r="J256" s="123"/>
      <c r="K256" s="123"/>
      <c r="L256" s="26"/>
      <c r="M256" s="123"/>
      <c r="N256" s="123"/>
      <c r="O256" s="142"/>
      <c r="P256" s="142"/>
      <c r="Q256" s="142"/>
      <c r="R256" s="142"/>
      <c r="S256" s="142"/>
      <c r="T256" s="142"/>
      <c r="U256" s="26"/>
      <c r="V256" s="23"/>
      <c r="W256" s="32"/>
      <c r="X256" s="23"/>
      <c r="Y256" s="33"/>
      <c r="Z256" s="28"/>
      <c r="AA256" s="28"/>
      <c r="AB256" s="28"/>
      <c r="AC256" s="28"/>
      <c r="AD256" s="28"/>
      <c r="AE256" s="28"/>
      <c r="AF256" s="28"/>
      <c r="AG256" s="28"/>
    </row>
    <row r="257" spans="1:33">
      <c r="A257" s="28"/>
      <c r="B257" s="26"/>
      <c r="C257" s="28"/>
      <c r="D257" s="26"/>
      <c r="E257" s="28"/>
      <c r="F257" s="142"/>
      <c r="G257" s="28"/>
      <c r="H257" s="28"/>
      <c r="I257" s="28"/>
      <c r="J257" s="123"/>
      <c r="K257" s="123"/>
      <c r="L257" s="26"/>
      <c r="M257" s="123"/>
      <c r="N257" s="123"/>
      <c r="O257" s="142"/>
      <c r="P257" s="142"/>
      <c r="Q257" s="142"/>
      <c r="R257" s="142"/>
      <c r="S257" s="142"/>
      <c r="T257" s="142"/>
      <c r="U257" s="26"/>
      <c r="V257" s="23"/>
      <c r="W257" s="32"/>
      <c r="X257" s="23"/>
      <c r="Y257" s="33"/>
      <c r="Z257" s="28"/>
      <c r="AA257" s="28"/>
      <c r="AB257" s="28"/>
      <c r="AC257" s="28"/>
      <c r="AD257" s="28"/>
      <c r="AE257" s="28"/>
      <c r="AF257" s="28"/>
      <c r="AG257" s="28"/>
    </row>
    <row r="258" spans="1:33">
      <c r="A258" s="28"/>
      <c r="B258" s="26"/>
      <c r="C258" s="28"/>
      <c r="D258" s="26"/>
      <c r="E258" s="28"/>
      <c r="F258" s="142"/>
      <c r="G258" s="28"/>
      <c r="H258" s="28"/>
      <c r="I258" s="28"/>
      <c r="J258" s="123"/>
      <c r="K258" s="123"/>
      <c r="L258" s="26"/>
      <c r="M258" s="123"/>
      <c r="N258" s="123"/>
      <c r="O258" s="142"/>
      <c r="P258" s="142"/>
      <c r="Q258" s="142"/>
      <c r="R258" s="142"/>
      <c r="S258" s="142"/>
      <c r="T258" s="142"/>
      <c r="U258" s="26"/>
      <c r="V258" s="23"/>
      <c r="W258" s="32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</row>
    <row r="259" spans="1:33">
      <c r="A259" s="28"/>
      <c r="B259" s="26"/>
      <c r="C259" s="28"/>
      <c r="D259" s="26"/>
      <c r="E259" s="28"/>
      <c r="F259" s="142"/>
      <c r="G259" s="28"/>
      <c r="H259" s="28"/>
      <c r="I259" s="28"/>
      <c r="J259" s="123"/>
      <c r="K259" s="123"/>
      <c r="L259" s="26"/>
      <c r="M259" s="123"/>
      <c r="N259" s="123"/>
      <c r="O259" s="142"/>
      <c r="P259" s="142"/>
      <c r="Q259" s="142"/>
      <c r="R259" s="142"/>
      <c r="S259" s="142"/>
      <c r="T259" s="142"/>
      <c r="U259" s="26"/>
      <c r="V259" s="23"/>
      <c r="W259" s="32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</row>
    <row r="260" spans="1:33">
      <c r="A260" s="28"/>
      <c r="B260" s="26"/>
      <c r="C260" s="28"/>
      <c r="D260" s="26"/>
      <c r="E260" s="28"/>
      <c r="F260" s="142"/>
      <c r="G260" s="28"/>
      <c r="H260" s="28"/>
      <c r="I260" s="28"/>
      <c r="J260" s="123"/>
      <c r="K260" s="123"/>
      <c r="L260" s="26"/>
      <c r="M260" s="123"/>
      <c r="N260" s="123"/>
      <c r="O260" s="142"/>
      <c r="P260" s="142"/>
      <c r="Q260" s="142"/>
      <c r="R260" s="142"/>
      <c r="S260" s="142"/>
      <c r="T260" s="142"/>
      <c r="U260" s="26"/>
      <c r="V260" s="23"/>
      <c r="W260" s="32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</row>
    <row r="261" spans="1:33">
      <c r="A261" s="28"/>
      <c r="B261" s="26"/>
      <c r="C261" s="28"/>
      <c r="D261" s="26"/>
      <c r="E261" s="28"/>
      <c r="F261" s="142"/>
      <c r="G261" s="28"/>
      <c r="H261" s="28"/>
      <c r="I261" s="28"/>
      <c r="J261" s="123"/>
      <c r="K261" s="123"/>
      <c r="L261" s="26"/>
      <c r="M261" s="123"/>
      <c r="N261" s="123"/>
      <c r="O261" s="142"/>
      <c r="P261" s="142"/>
      <c r="Q261" s="142"/>
      <c r="R261" s="142"/>
      <c r="S261" s="142"/>
      <c r="T261" s="142"/>
      <c r="U261" s="26"/>
      <c r="V261" s="23"/>
      <c r="W261" s="32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</row>
    <row r="262" spans="1:33">
      <c r="A262" s="28"/>
      <c r="B262" s="26"/>
      <c r="C262" s="28"/>
      <c r="D262" s="26"/>
      <c r="E262" s="28"/>
      <c r="F262" s="142"/>
      <c r="G262" s="28"/>
      <c r="H262" s="28"/>
      <c r="I262" s="28"/>
      <c r="J262" s="123"/>
      <c r="K262" s="123"/>
      <c r="L262" s="26"/>
      <c r="M262" s="123"/>
      <c r="N262" s="123"/>
      <c r="O262" s="142"/>
      <c r="P262" s="142"/>
      <c r="Q262" s="142"/>
      <c r="R262" s="142"/>
      <c r="S262" s="142"/>
      <c r="T262" s="142"/>
      <c r="U262" s="26"/>
      <c r="V262" s="23"/>
      <c r="W262" s="32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</row>
    <row r="263" spans="1:33">
      <c r="A263" s="28"/>
      <c r="B263" s="26"/>
      <c r="C263" s="28"/>
      <c r="D263" s="26"/>
      <c r="E263" s="28"/>
      <c r="F263" s="142"/>
      <c r="G263" s="28"/>
      <c r="H263" s="28"/>
      <c r="I263" s="28"/>
      <c r="J263" s="123"/>
      <c r="K263" s="123"/>
      <c r="L263" s="26"/>
      <c r="M263" s="123"/>
      <c r="N263" s="123"/>
      <c r="O263" s="142"/>
      <c r="P263" s="142"/>
      <c r="Q263" s="142"/>
      <c r="R263" s="142"/>
      <c r="S263" s="142"/>
      <c r="T263" s="142"/>
      <c r="U263" s="26"/>
      <c r="V263" s="23"/>
      <c r="W263" s="32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</row>
    <row r="264" spans="1:33">
      <c r="A264" s="28"/>
      <c r="B264" s="26"/>
      <c r="C264" s="28"/>
      <c r="D264" s="26"/>
      <c r="E264" s="28"/>
      <c r="F264" s="142"/>
      <c r="G264" s="28"/>
      <c r="H264" s="28"/>
      <c r="I264" s="28"/>
      <c r="J264" s="123"/>
      <c r="K264" s="123"/>
      <c r="L264" s="26"/>
      <c r="M264" s="123"/>
      <c r="N264" s="123"/>
      <c r="O264" s="142"/>
      <c r="P264" s="142"/>
      <c r="Q264" s="142"/>
      <c r="R264" s="142"/>
      <c r="S264" s="142"/>
      <c r="T264" s="142"/>
      <c r="U264" s="26"/>
      <c r="V264" s="23"/>
      <c r="W264" s="32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</row>
    <row r="265" spans="1:33">
      <c r="A265" s="28"/>
      <c r="B265" s="26"/>
      <c r="C265" s="28"/>
      <c r="D265" s="26"/>
      <c r="E265" s="28"/>
      <c r="F265" s="142"/>
      <c r="G265" s="28"/>
      <c r="H265" s="28"/>
      <c r="I265" s="28"/>
      <c r="J265" s="123"/>
      <c r="K265" s="123"/>
      <c r="L265" s="26"/>
      <c r="M265" s="123"/>
      <c r="N265" s="123"/>
      <c r="O265" s="142"/>
      <c r="P265" s="142"/>
      <c r="Q265" s="142"/>
      <c r="R265" s="142"/>
      <c r="S265" s="142"/>
      <c r="T265" s="142"/>
      <c r="U265" s="26"/>
      <c r="V265" s="23"/>
      <c r="W265" s="32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</row>
    <row r="266" spans="1:33">
      <c r="A266" s="28"/>
      <c r="B266" s="26"/>
      <c r="C266" s="28"/>
      <c r="D266" s="26"/>
      <c r="E266" s="28"/>
      <c r="F266" s="142"/>
      <c r="G266" s="28"/>
      <c r="H266" s="28"/>
      <c r="I266" s="28"/>
      <c r="J266" s="123"/>
      <c r="K266" s="123"/>
      <c r="L266" s="26"/>
      <c r="M266" s="123"/>
      <c r="N266" s="123"/>
      <c r="O266" s="142"/>
      <c r="P266" s="142"/>
      <c r="Q266" s="142"/>
      <c r="R266" s="142"/>
      <c r="S266" s="142"/>
      <c r="T266" s="142"/>
      <c r="U266" s="26"/>
      <c r="V266" s="23"/>
      <c r="W266" s="32"/>
      <c r="X266" s="32"/>
      <c r="Y266" s="32"/>
      <c r="Z266" s="32"/>
      <c r="AA266" s="32"/>
      <c r="AB266" s="32"/>
      <c r="AC266" s="32"/>
      <c r="AD266" s="32"/>
      <c r="AE266" s="32"/>
      <c r="AF266" s="32"/>
      <c r="AG266" s="32"/>
    </row>
    <row r="267" spans="1:33">
      <c r="A267" s="28"/>
      <c r="B267" s="26"/>
      <c r="C267" s="28"/>
      <c r="D267" s="26"/>
      <c r="E267" s="28"/>
      <c r="F267" s="142"/>
      <c r="G267" s="28"/>
      <c r="H267" s="28"/>
      <c r="I267" s="28"/>
      <c r="J267" s="123"/>
      <c r="K267" s="123"/>
      <c r="L267" s="26"/>
      <c r="M267" s="123"/>
      <c r="N267" s="123"/>
      <c r="O267" s="142"/>
      <c r="P267" s="142"/>
      <c r="Q267" s="142"/>
      <c r="R267" s="142"/>
      <c r="S267" s="142"/>
      <c r="T267" s="142"/>
      <c r="U267" s="26"/>
      <c r="V267" s="23"/>
      <c r="W267" s="32"/>
      <c r="X267" s="32"/>
      <c r="Y267" s="32"/>
      <c r="Z267" s="32"/>
      <c r="AA267" s="32"/>
      <c r="AB267" s="32"/>
      <c r="AC267" s="32"/>
      <c r="AD267" s="32"/>
      <c r="AE267" s="32"/>
      <c r="AF267" s="32"/>
      <c r="AG267" s="32"/>
    </row>
    <row r="268" spans="1:33">
      <c r="A268" s="28"/>
      <c r="B268" s="26"/>
      <c r="C268" s="28"/>
      <c r="D268" s="26"/>
      <c r="E268" s="28"/>
      <c r="F268" s="142"/>
      <c r="G268" s="28"/>
      <c r="H268" s="28"/>
      <c r="I268" s="28"/>
      <c r="J268" s="123"/>
      <c r="K268" s="123"/>
      <c r="L268" s="26"/>
      <c r="M268" s="123"/>
      <c r="N268" s="123"/>
      <c r="O268" s="142"/>
      <c r="P268" s="142"/>
      <c r="Q268" s="142"/>
      <c r="R268" s="142"/>
      <c r="S268" s="142"/>
      <c r="T268" s="142"/>
      <c r="U268" s="26"/>
      <c r="V268" s="23"/>
      <c r="W268" s="32"/>
      <c r="X268" s="32"/>
      <c r="Y268" s="32"/>
      <c r="Z268" s="32"/>
      <c r="AA268" s="32"/>
      <c r="AB268" s="32"/>
      <c r="AC268" s="32"/>
      <c r="AD268" s="32"/>
      <c r="AE268" s="32"/>
      <c r="AF268" s="32"/>
      <c r="AG268" s="32"/>
    </row>
    <row r="269" spans="1:33">
      <c r="A269" s="28"/>
      <c r="B269" s="26"/>
      <c r="C269" s="28"/>
      <c r="D269" s="26"/>
      <c r="E269" s="28"/>
      <c r="F269" s="142"/>
      <c r="G269" s="28"/>
      <c r="I269" s="28"/>
      <c r="J269" s="123"/>
      <c r="K269" s="123"/>
      <c r="L269" s="26"/>
      <c r="M269" s="123"/>
      <c r="N269" s="123"/>
      <c r="O269" s="142"/>
      <c r="P269" s="142"/>
      <c r="Q269" s="142"/>
      <c r="R269" s="142"/>
      <c r="S269" s="142"/>
      <c r="T269" s="142"/>
      <c r="U269" s="26"/>
      <c r="V269" s="23"/>
      <c r="W269" s="32"/>
      <c r="X269" s="32"/>
      <c r="Y269" s="32"/>
      <c r="Z269" s="32"/>
      <c r="AA269" s="32"/>
      <c r="AB269" s="32"/>
      <c r="AC269" s="32"/>
      <c r="AD269" s="32"/>
      <c r="AE269" s="32"/>
      <c r="AF269" s="32"/>
      <c r="AG269" s="32"/>
    </row>
    <row r="270" spans="1:33">
      <c r="A270" s="28"/>
      <c r="B270" s="26"/>
      <c r="C270" s="28"/>
      <c r="D270" s="26"/>
      <c r="E270" s="28"/>
      <c r="F270" s="142"/>
      <c r="G270" s="28"/>
      <c r="I270" s="28"/>
      <c r="J270" s="123"/>
      <c r="K270" s="123"/>
      <c r="L270" s="26"/>
      <c r="M270" s="123"/>
      <c r="N270" s="123"/>
      <c r="O270" s="142"/>
      <c r="P270" s="142"/>
      <c r="Q270" s="142"/>
      <c r="R270" s="142"/>
      <c r="S270" s="142"/>
      <c r="T270" s="142"/>
      <c r="U270" s="26"/>
      <c r="V270" s="23"/>
      <c r="W270" s="32"/>
      <c r="X270" s="32"/>
      <c r="Y270" s="32"/>
      <c r="Z270" s="32"/>
      <c r="AA270" s="32"/>
      <c r="AB270" s="32"/>
      <c r="AC270" s="32"/>
      <c r="AD270" s="32"/>
      <c r="AE270" s="32"/>
      <c r="AF270" s="32"/>
      <c r="AG270" s="32"/>
    </row>
    <row r="271" spans="1:33" s="32" customFormat="1">
      <c r="A271" s="28"/>
      <c r="B271" s="26"/>
      <c r="C271" s="28"/>
      <c r="D271" s="26"/>
      <c r="E271" s="28"/>
      <c r="F271" s="142"/>
      <c r="G271" s="28"/>
      <c r="H271" s="2"/>
      <c r="I271" s="28"/>
      <c r="J271" s="123"/>
      <c r="K271" s="123"/>
      <c r="L271" s="26"/>
      <c r="M271" s="123"/>
      <c r="N271" s="123"/>
      <c r="O271" s="142"/>
      <c r="P271" s="142"/>
      <c r="Q271" s="142"/>
      <c r="R271" s="142"/>
      <c r="S271" s="142"/>
      <c r="T271" s="142"/>
      <c r="U271" s="26"/>
      <c r="V271" s="23"/>
    </row>
    <row r="272" spans="1:33" s="32" customFormat="1">
      <c r="A272" s="28"/>
      <c r="B272" s="26"/>
      <c r="C272" s="28"/>
      <c r="D272" s="26"/>
      <c r="E272" s="28"/>
      <c r="F272" s="142"/>
      <c r="G272" s="28"/>
      <c r="H272" s="2"/>
      <c r="I272" s="28"/>
      <c r="J272" s="123"/>
      <c r="K272" s="123"/>
      <c r="L272" s="26"/>
      <c r="M272" s="123"/>
      <c r="N272" s="123"/>
      <c r="O272" s="142"/>
      <c r="P272" s="142"/>
      <c r="Q272" s="142"/>
      <c r="R272" s="142"/>
      <c r="S272" s="142"/>
      <c r="T272" s="142"/>
      <c r="U272" s="26"/>
      <c r="V272" s="23"/>
    </row>
    <row r="273" spans="1:47" s="32" customFormat="1">
      <c r="A273" s="28"/>
      <c r="B273" s="26"/>
      <c r="C273" s="28"/>
      <c r="D273" s="26"/>
      <c r="E273" s="28"/>
      <c r="F273" s="142"/>
      <c r="G273" s="28"/>
      <c r="H273" s="2"/>
      <c r="I273" s="28"/>
      <c r="J273" s="123"/>
      <c r="K273" s="123"/>
      <c r="L273" s="26"/>
      <c r="M273" s="123"/>
      <c r="N273" s="100"/>
      <c r="O273" s="142"/>
      <c r="P273" s="142"/>
      <c r="Q273" s="142"/>
      <c r="R273" s="142"/>
      <c r="S273" s="142"/>
      <c r="T273" s="142"/>
      <c r="U273" s="26"/>
      <c r="V273" s="23"/>
      <c r="W273" s="59"/>
    </row>
    <row r="274" spans="1:47" s="32" customFormat="1">
      <c r="A274" s="28"/>
      <c r="B274" s="26"/>
      <c r="C274" s="28"/>
      <c r="D274" s="26"/>
      <c r="E274" s="28"/>
      <c r="F274" s="136"/>
      <c r="G274" s="28"/>
      <c r="H274" s="2"/>
      <c r="I274" s="28"/>
      <c r="J274" s="123"/>
      <c r="K274" s="123"/>
      <c r="L274" s="26"/>
      <c r="M274" s="123"/>
      <c r="N274" s="100"/>
      <c r="O274" s="142"/>
      <c r="P274" s="142"/>
      <c r="Q274" s="142"/>
      <c r="R274" s="142"/>
      <c r="S274" s="142"/>
      <c r="T274" s="142"/>
      <c r="U274" s="26"/>
      <c r="V274" s="23"/>
      <c r="W274" s="26"/>
    </row>
    <row r="275" spans="1:47" s="32" customFormat="1">
      <c r="A275" s="28"/>
      <c r="B275" s="26"/>
      <c r="C275" s="28"/>
      <c r="D275" s="26"/>
      <c r="E275" s="28"/>
      <c r="F275" s="136"/>
      <c r="G275" s="28"/>
      <c r="H275" s="2"/>
      <c r="I275" s="28"/>
      <c r="J275" s="123"/>
      <c r="K275" s="123"/>
      <c r="L275" s="26"/>
      <c r="M275" s="123"/>
      <c r="N275" s="100"/>
      <c r="O275" s="142"/>
      <c r="P275" s="142"/>
      <c r="Q275" s="142"/>
      <c r="R275" s="142"/>
      <c r="S275" s="142"/>
      <c r="T275" s="142"/>
      <c r="U275" s="26"/>
      <c r="V275" s="23"/>
      <c r="W275" s="26"/>
    </row>
    <row r="276" spans="1:47" s="32" customFormat="1">
      <c r="A276" s="28"/>
      <c r="B276" s="26"/>
      <c r="C276" s="28"/>
      <c r="D276" s="26"/>
      <c r="E276" s="28"/>
      <c r="F276" s="136"/>
      <c r="G276" s="28"/>
      <c r="H276" s="2"/>
      <c r="I276" s="28"/>
      <c r="J276" s="123"/>
      <c r="K276" s="123"/>
      <c r="L276" s="26"/>
      <c r="M276" s="123"/>
      <c r="N276" s="100"/>
      <c r="O276" s="142"/>
      <c r="P276" s="142"/>
      <c r="Q276" s="142"/>
      <c r="R276" s="142"/>
      <c r="S276" s="142"/>
      <c r="T276" s="142"/>
      <c r="U276" s="26"/>
      <c r="V276" s="23"/>
      <c r="W276" s="26"/>
    </row>
    <row r="277" spans="1:47" s="32" customFormat="1">
      <c r="A277" s="28"/>
      <c r="B277" s="26"/>
      <c r="C277" s="28"/>
      <c r="D277" s="26"/>
      <c r="E277" s="28"/>
      <c r="F277" s="136"/>
      <c r="G277" s="28"/>
      <c r="H277" s="2"/>
      <c r="I277" s="28"/>
      <c r="J277" s="123"/>
      <c r="K277" s="123"/>
      <c r="L277" s="26"/>
      <c r="M277" s="123"/>
      <c r="N277" s="100"/>
      <c r="O277" s="142"/>
      <c r="P277" s="142"/>
      <c r="Q277" s="142"/>
      <c r="R277" s="142"/>
      <c r="S277" s="142"/>
      <c r="T277" s="142"/>
      <c r="U277" s="3"/>
      <c r="V277" s="23"/>
      <c r="W277" s="26"/>
    </row>
    <row r="278" spans="1:47" s="32" customFormat="1">
      <c r="A278" s="2"/>
      <c r="B278" s="26"/>
      <c r="C278" s="28"/>
      <c r="D278" s="26"/>
      <c r="E278" s="28"/>
      <c r="F278" s="136"/>
      <c r="G278" s="28"/>
      <c r="H278" s="2"/>
      <c r="I278" s="28"/>
      <c r="J278" s="123"/>
      <c r="K278" s="123"/>
      <c r="L278" s="26"/>
      <c r="M278" s="123"/>
      <c r="N278" s="100"/>
      <c r="O278" s="142"/>
      <c r="P278" s="142"/>
      <c r="Q278" s="142"/>
      <c r="R278" s="142"/>
      <c r="S278" s="142"/>
      <c r="T278" s="142"/>
      <c r="U278" s="3"/>
      <c r="V278" s="23"/>
      <c r="W278" s="26"/>
    </row>
    <row r="279" spans="1:47" s="32" customFormat="1">
      <c r="A279" s="2"/>
      <c r="B279" s="26"/>
      <c r="C279" s="28"/>
      <c r="D279" s="26"/>
      <c r="E279" s="28"/>
      <c r="F279" s="136"/>
      <c r="G279" s="28"/>
      <c r="H279" s="2"/>
      <c r="I279" s="28"/>
      <c r="J279" s="123"/>
      <c r="K279" s="123"/>
      <c r="L279" s="26"/>
      <c r="M279" s="123"/>
      <c r="N279" s="100"/>
      <c r="O279" s="136"/>
      <c r="P279" s="136"/>
      <c r="Q279" s="136"/>
      <c r="R279" s="136"/>
      <c r="S279" s="136"/>
      <c r="T279" s="136"/>
      <c r="U279" s="3"/>
      <c r="V279" s="23"/>
      <c r="W279" s="26"/>
    </row>
    <row r="280" spans="1:47" s="32" customFormat="1">
      <c r="A280" s="2"/>
      <c r="B280" s="26"/>
      <c r="C280" s="28"/>
      <c r="D280" s="26"/>
      <c r="E280" s="28"/>
      <c r="F280" s="136"/>
      <c r="G280" s="2"/>
      <c r="H280" s="2"/>
      <c r="I280" s="28"/>
      <c r="J280" s="123"/>
      <c r="K280" s="123"/>
      <c r="L280" s="26"/>
      <c r="M280" s="123"/>
      <c r="N280" s="100"/>
      <c r="O280" s="136"/>
      <c r="P280" s="136"/>
      <c r="Q280" s="136"/>
      <c r="R280" s="136"/>
      <c r="S280" s="136"/>
      <c r="T280" s="136"/>
      <c r="U280" s="3"/>
      <c r="V280" s="23"/>
      <c r="W280" s="26"/>
    </row>
    <row r="281" spans="1:47" s="32" customFormat="1">
      <c r="A281" s="2"/>
      <c r="B281" s="26"/>
      <c r="C281" s="28"/>
      <c r="D281" s="26"/>
      <c r="E281" s="28"/>
      <c r="F281" s="136"/>
      <c r="G281" s="2"/>
      <c r="H281" s="2"/>
      <c r="I281" s="28"/>
      <c r="J281" s="123"/>
      <c r="K281" s="123"/>
      <c r="L281" s="26"/>
      <c r="M281" s="123"/>
      <c r="N281" s="100"/>
      <c r="O281" s="136"/>
      <c r="P281" s="136"/>
      <c r="Q281" s="136"/>
      <c r="R281" s="136"/>
      <c r="S281" s="136"/>
      <c r="T281" s="136"/>
      <c r="U281" s="3"/>
      <c r="V281" s="23"/>
      <c r="W281" s="26"/>
    </row>
    <row r="282" spans="1:47" s="32" customFormat="1">
      <c r="A282" s="2"/>
      <c r="B282" s="26"/>
      <c r="C282" s="28"/>
      <c r="D282" s="26"/>
      <c r="E282" s="28"/>
      <c r="F282" s="136"/>
      <c r="G282" s="2"/>
      <c r="H282" s="2"/>
      <c r="I282" s="28"/>
      <c r="J282" s="123"/>
      <c r="K282" s="123"/>
      <c r="L282" s="26"/>
      <c r="M282" s="123"/>
      <c r="N282" s="100"/>
      <c r="O282" s="136"/>
      <c r="P282" s="136"/>
      <c r="Q282" s="136"/>
      <c r="R282" s="136"/>
      <c r="S282" s="136"/>
      <c r="T282" s="136"/>
      <c r="U282" s="3"/>
      <c r="V282" s="23"/>
      <c r="W282" s="26"/>
    </row>
    <row r="283" spans="1:47" s="1" customFormat="1">
      <c r="A283" s="2"/>
      <c r="B283" s="3"/>
      <c r="C283" s="2"/>
      <c r="D283" s="3"/>
      <c r="E283" s="2"/>
      <c r="F283" s="136"/>
      <c r="G283" s="2"/>
      <c r="H283" s="2"/>
      <c r="I283" s="2"/>
      <c r="J283" s="100"/>
      <c r="K283" s="100"/>
      <c r="L283" s="3"/>
      <c r="M283" s="100"/>
      <c r="N283" s="100"/>
      <c r="O283" s="136"/>
      <c r="P283" s="136"/>
      <c r="Q283" s="136"/>
      <c r="R283" s="136"/>
      <c r="S283" s="136"/>
      <c r="T283" s="136"/>
      <c r="U283" s="3"/>
      <c r="V283" s="4"/>
      <c r="W283" s="2"/>
      <c r="AH283" s="32"/>
      <c r="AI283" s="32"/>
      <c r="AJ283" s="32"/>
      <c r="AK283" s="32"/>
      <c r="AL283" s="32"/>
      <c r="AM283" s="32"/>
      <c r="AN283" s="32"/>
      <c r="AO283" s="32"/>
      <c r="AP283" s="32"/>
      <c r="AQ283" s="32"/>
      <c r="AR283" s="32"/>
      <c r="AS283" s="32"/>
      <c r="AT283" s="32"/>
      <c r="AU283" s="32"/>
    </row>
    <row r="284" spans="1:47" s="1" customFormat="1">
      <c r="A284" s="2"/>
      <c r="B284" s="3"/>
      <c r="C284" s="2"/>
      <c r="D284" s="3"/>
      <c r="E284" s="2"/>
      <c r="F284" s="136"/>
      <c r="G284" s="2"/>
      <c r="H284" s="2"/>
      <c r="I284" s="2"/>
      <c r="J284" s="100"/>
      <c r="K284" s="100"/>
      <c r="L284" s="3"/>
      <c r="M284" s="100"/>
      <c r="N284" s="100"/>
      <c r="O284" s="136"/>
      <c r="P284" s="136"/>
      <c r="Q284" s="136"/>
      <c r="R284" s="136"/>
      <c r="S284" s="136"/>
      <c r="T284" s="136"/>
      <c r="U284" s="3"/>
      <c r="V284" s="4"/>
      <c r="W284" s="2"/>
      <c r="X284" s="31"/>
      <c r="AH284" s="32"/>
      <c r="AI284" s="32"/>
      <c r="AJ284" s="32"/>
      <c r="AK284" s="32"/>
      <c r="AL284" s="32"/>
      <c r="AM284" s="32"/>
      <c r="AN284" s="32"/>
      <c r="AO284" s="32"/>
      <c r="AP284" s="32"/>
      <c r="AQ284" s="32"/>
      <c r="AR284" s="32"/>
      <c r="AS284" s="32"/>
      <c r="AT284" s="32"/>
      <c r="AU284" s="32"/>
    </row>
    <row r="285" spans="1:47" s="1" customFormat="1">
      <c r="A285" s="2"/>
      <c r="B285" s="3"/>
      <c r="C285" s="2"/>
      <c r="D285" s="3"/>
      <c r="E285" s="2"/>
      <c r="F285" s="136"/>
      <c r="G285" s="2"/>
      <c r="H285" s="2"/>
      <c r="I285" s="2"/>
      <c r="J285" s="100"/>
      <c r="K285" s="100"/>
      <c r="L285" s="3"/>
      <c r="M285" s="100"/>
      <c r="N285" s="100"/>
      <c r="O285" s="136"/>
      <c r="P285" s="136"/>
      <c r="Q285" s="136"/>
      <c r="R285" s="136"/>
      <c r="S285" s="136"/>
      <c r="T285" s="136"/>
      <c r="U285" s="3"/>
      <c r="V285" s="4"/>
      <c r="W285" s="2"/>
      <c r="X285" s="31"/>
      <c r="AH285" s="32"/>
      <c r="AI285" s="32"/>
      <c r="AJ285" s="32"/>
      <c r="AK285" s="32"/>
      <c r="AL285" s="32"/>
      <c r="AM285" s="32"/>
      <c r="AN285" s="32"/>
      <c r="AO285" s="32"/>
      <c r="AP285" s="32"/>
      <c r="AQ285" s="32"/>
      <c r="AR285" s="32"/>
      <c r="AS285" s="32"/>
      <c r="AT285" s="32"/>
      <c r="AU285" s="32"/>
    </row>
    <row r="286" spans="1:47" s="1" customFormat="1">
      <c r="A286" s="2"/>
      <c r="B286" s="3"/>
      <c r="C286" s="2"/>
      <c r="D286" s="3"/>
      <c r="E286" s="2"/>
      <c r="F286" s="136"/>
      <c r="G286" s="2"/>
      <c r="H286" s="2"/>
      <c r="I286" s="2"/>
      <c r="J286" s="100"/>
      <c r="K286" s="100"/>
      <c r="L286" s="3"/>
      <c r="M286" s="100"/>
      <c r="N286" s="100"/>
      <c r="O286" s="136"/>
      <c r="P286" s="136"/>
      <c r="Q286" s="136"/>
      <c r="R286" s="136"/>
      <c r="S286" s="136"/>
      <c r="T286" s="136"/>
      <c r="U286" s="3"/>
      <c r="V286" s="4"/>
      <c r="W286" s="2"/>
      <c r="X286" s="31"/>
      <c r="AH286" s="32"/>
      <c r="AI286" s="32"/>
      <c r="AJ286" s="32"/>
      <c r="AK286" s="32"/>
      <c r="AL286" s="32"/>
      <c r="AM286" s="32"/>
      <c r="AN286" s="32"/>
      <c r="AO286" s="32"/>
      <c r="AP286" s="32"/>
      <c r="AQ286" s="32"/>
      <c r="AR286" s="32"/>
      <c r="AS286" s="32"/>
      <c r="AT286" s="32"/>
      <c r="AU286" s="32"/>
    </row>
    <row r="287" spans="1:47" s="1" customFormat="1">
      <c r="A287" s="2"/>
      <c r="B287" s="3"/>
      <c r="C287" s="2"/>
      <c r="D287" s="3"/>
      <c r="E287" s="2"/>
      <c r="F287" s="136"/>
      <c r="G287" s="2"/>
      <c r="H287" s="2"/>
      <c r="I287" s="2"/>
      <c r="J287" s="100"/>
      <c r="K287" s="100"/>
      <c r="L287" s="3"/>
      <c r="M287" s="100"/>
      <c r="N287" s="100"/>
      <c r="O287" s="136"/>
      <c r="P287" s="136"/>
      <c r="Q287" s="136"/>
      <c r="R287" s="136"/>
      <c r="S287" s="136"/>
      <c r="T287" s="136"/>
      <c r="U287" s="3"/>
      <c r="V287" s="3"/>
      <c r="W287" s="22"/>
      <c r="X287" s="2"/>
      <c r="AH287" s="32"/>
      <c r="AI287" s="32"/>
      <c r="AJ287" s="32"/>
      <c r="AK287" s="32"/>
      <c r="AL287" s="32"/>
      <c r="AM287" s="32"/>
      <c r="AN287" s="32"/>
      <c r="AO287" s="32"/>
      <c r="AP287" s="32"/>
      <c r="AQ287" s="32"/>
      <c r="AR287" s="32"/>
      <c r="AS287" s="32"/>
      <c r="AT287" s="32"/>
      <c r="AU287" s="32"/>
    </row>
    <row r="288" spans="1:47" s="1" customFormat="1">
      <c r="A288" s="2"/>
      <c r="B288" s="3"/>
      <c r="C288" s="2"/>
      <c r="D288" s="3"/>
      <c r="E288" s="2"/>
      <c r="F288" s="136"/>
      <c r="G288" s="2"/>
      <c r="H288" s="2"/>
      <c r="I288" s="2"/>
      <c r="J288" s="100"/>
      <c r="K288" s="100"/>
      <c r="L288" s="3"/>
      <c r="M288" s="100"/>
      <c r="N288" s="100"/>
      <c r="O288" s="136"/>
      <c r="P288" s="136"/>
      <c r="Q288" s="136"/>
      <c r="R288" s="136"/>
      <c r="S288" s="136"/>
      <c r="T288" s="136"/>
      <c r="U288" s="3"/>
      <c r="V288" s="3"/>
      <c r="W288" s="2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32"/>
      <c r="AI288" s="32"/>
      <c r="AJ288" s="32"/>
      <c r="AK288" s="32"/>
      <c r="AL288" s="32"/>
      <c r="AM288" s="32"/>
      <c r="AN288" s="32"/>
      <c r="AO288" s="32"/>
      <c r="AP288" s="32"/>
      <c r="AQ288" s="32"/>
      <c r="AR288" s="32"/>
      <c r="AS288" s="32"/>
      <c r="AT288" s="32"/>
      <c r="AU288" s="32"/>
    </row>
    <row r="289" spans="1:47" s="1" customFormat="1">
      <c r="A289" s="2"/>
      <c r="B289" s="3"/>
      <c r="C289" s="2"/>
      <c r="D289" s="3"/>
      <c r="E289" s="2"/>
      <c r="F289" s="136"/>
      <c r="G289" s="2"/>
      <c r="H289" s="2"/>
      <c r="I289" s="2"/>
      <c r="J289" s="100"/>
      <c r="K289" s="100"/>
      <c r="L289" s="3"/>
      <c r="M289" s="100"/>
      <c r="N289" s="100"/>
      <c r="O289" s="136"/>
      <c r="P289" s="136"/>
      <c r="Q289" s="136"/>
      <c r="R289" s="136"/>
      <c r="S289" s="136"/>
      <c r="T289" s="136"/>
      <c r="U289" s="3"/>
      <c r="V289" s="3"/>
      <c r="W289" s="2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32"/>
      <c r="AI289" s="32"/>
      <c r="AJ289" s="32"/>
      <c r="AK289" s="32"/>
      <c r="AL289" s="32"/>
      <c r="AM289" s="32"/>
      <c r="AN289" s="32"/>
      <c r="AO289" s="32"/>
      <c r="AP289" s="32"/>
      <c r="AQ289" s="32"/>
      <c r="AR289" s="32"/>
      <c r="AS289" s="32"/>
      <c r="AT289" s="32"/>
      <c r="AU289" s="32"/>
    </row>
    <row r="290" spans="1:47" s="1" customFormat="1">
      <c r="A290" s="2"/>
      <c r="B290" s="3"/>
      <c r="C290" s="2"/>
      <c r="D290" s="3"/>
      <c r="E290" s="2"/>
      <c r="F290" s="136"/>
      <c r="G290" s="2"/>
      <c r="H290" s="2"/>
      <c r="I290" s="2"/>
      <c r="J290" s="100"/>
      <c r="K290" s="100"/>
      <c r="L290" s="3"/>
      <c r="M290" s="100"/>
      <c r="N290" s="100"/>
      <c r="O290" s="136"/>
      <c r="P290" s="136"/>
      <c r="Q290" s="136"/>
      <c r="R290" s="136"/>
      <c r="S290" s="136"/>
      <c r="T290" s="136"/>
      <c r="U290" s="3"/>
      <c r="V290" s="3"/>
      <c r="W290" s="2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32"/>
      <c r="AI290" s="32"/>
      <c r="AJ290" s="32"/>
      <c r="AK290" s="32"/>
      <c r="AL290" s="32"/>
      <c r="AM290" s="32"/>
      <c r="AN290" s="32"/>
      <c r="AO290" s="32"/>
      <c r="AP290" s="32"/>
      <c r="AQ290" s="32"/>
      <c r="AR290" s="32"/>
      <c r="AS290" s="32"/>
      <c r="AT290" s="32"/>
      <c r="AU290" s="32"/>
    </row>
    <row r="291" spans="1:47" s="1" customFormat="1">
      <c r="A291" s="2"/>
      <c r="B291" s="3"/>
      <c r="C291" s="2"/>
      <c r="D291" s="3"/>
      <c r="E291" s="2"/>
      <c r="F291" s="136"/>
      <c r="G291" s="2"/>
      <c r="H291" s="2"/>
      <c r="I291" s="2"/>
      <c r="J291" s="100"/>
      <c r="K291" s="100"/>
      <c r="L291" s="3"/>
      <c r="M291" s="100"/>
      <c r="N291" s="100"/>
      <c r="O291" s="136"/>
      <c r="P291" s="136"/>
      <c r="Q291" s="136"/>
      <c r="R291" s="136"/>
      <c r="S291" s="136"/>
      <c r="T291" s="136"/>
      <c r="U291" s="3"/>
      <c r="V291" s="3"/>
      <c r="W291" s="2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32"/>
      <c r="AI291" s="32"/>
      <c r="AJ291" s="32"/>
      <c r="AK291" s="32"/>
      <c r="AL291" s="32"/>
      <c r="AM291" s="32"/>
      <c r="AN291" s="32"/>
      <c r="AO291" s="32"/>
      <c r="AP291" s="32"/>
      <c r="AQ291" s="32"/>
      <c r="AR291" s="32"/>
      <c r="AS291" s="32"/>
      <c r="AT291" s="32"/>
      <c r="AU291" s="32"/>
    </row>
    <row r="292" spans="1:47">
      <c r="AH292" s="32"/>
      <c r="AI292" s="32"/>
      <c r="AJ292" s="32"/>
    </row>
  </sheetData>
  <sheetProtection password="C9FF" sheet="1"/>
  <mergeCells count="1166">
    <mergeCell ref="S146:S150"/>
    <mergeCell ref="T146:T150"/>
    <mergeCell ref="U146:U150"/>
    <mergeCell ref="X146:X150"/>
    <mergeCell ref="AT146:AT150"/>
    <mergeCell ref="AK146:AK150"/>
    <mergeCell ref="AL146:AL150"/>
    <mergeCell ref="AM146:AM150"/>
    <mergeCell ref="AN146:AN150"/>
    <mergeCell ref="AO146:AO150"/>
    <mergeCell ref="AP146:AP150"/>
    <mergeCell ref="AS146:AS150"/>
    <mergeCell ref="AY146:AY150"/>
    <mergeCell ref="AZ146:AZ150"/>
    <mergeCell ref="BC146:BC150"/>
    <mergeCell ref="AU146:AU150"/>
    <mergeCell ref="AV146:AV150"/>
    <mergeCell ref="AW146:AW150"/>
    <mergeCell ref="AX146:AX150"/>
    <mergeCell ref="BA146:BA150"/>
    <mergeCell ref="BB146:BB150"/>
    <mergeCell ref="J146:J150"/>
    <mergeCell ref="O146:O150"/>
    <mergeCell ref="K146:K150"/>
    <mergeCell ref="L146:L150"/>
    <mergeCell ref="M146:M150"/>
    <mergeCell ref="N146:N150"/>
    <mergeCell ref="A146:A150"/>
    <mergeCell ref="B146:B150"/>
    <mergeCell ref="C146:E150"/>
    <mergeCell ref="F146:F150"/>
    <mergeCell ref="G146:H150"/>
    <mergeCell ref="I146:I150"/>
    <mergeCell ref="BD146:BD150"/>
    <mergeCell ref="BE146:BE150"/>
    <mergeCell ref="BF146:BF150"/>
    <mergeCell ref="BK146:BK150"/>
    <mergeCell ref="BG146:BG150"/>
    <mergeCell ref="BH146:BH150"/>
    <mergeCell ref="BI146:BI150"/>
    <mergeCell ref="BJ146:BJ150"/>
    <mergeCell ref="AI146:AI150"/>
    <mergeCell ref="AJ146:AJ150"/>
    <mergeCell ref="AA146:AA150"/>
    <mergeCell ref="AB146:AB150"/>
    <mergeCell ref="AE146:AE150"/>
    <mergeCell ref="AF146:AF150"/>
    <mergeCell ref="AG146:AG150"/>
    <mergeCell ref="AH146:AH150"/>
    <mergeCell ref="Y146:Y150"/>
    <mergeCell ref="Z146:Z150"/>
    <mergeCell ref="AC146:AC150"/>
    <mergeCell ref="AD146:AD150"/>
    <mergeCell ref="Q63:Q68"/>
    <mergeCell ref="P111:P116"/>
    <mergeCell ref="P81:P86"/>
    <mergeCell ref="Q69:Q74"/>
    <mergeCell ref="P99:P104"/>
    <mergeCell ref="P69:P74"/>
    <mergeCell ref="Q75:Q80"/>
    <mergeCell ref="P27:P32"/>
    <mergeCell ref="P33:P38"/>
    <mergeCell ref="P39:P44"/>
    <mergeCell ref="P45:P50"/>
    <mergeCell ref="P57:P62"/>
    <mergeCell ref="P63:P68"/>
    <mergeCell ref="P51:P56"/>
    <mergeCell ref="O51:O56"/>
    <mergeCell ref="O57:O62"/>
    <mergeCell ref="N57:N62"/>
    <mergeCell ref="N63:N68"/>
    <mergeCell ref="O27:O32"/>
    <mergeCell ref="O33:O38"/>
    <mergeCell ref="O39:O44"/>
    <mergeCell ref="O45:O50"/>
    <mergeCell ref="N27:N32"/>
    <mergeCell ref="N33:N38"/>
    <mergeCell ref="N39:N44"/>
    <mergeCell ref="N45:N50"/>
    <mergeCell ref="L99:L104"/>
    <mergeCell ref="L105:L110"/>
    <mergeCell ref="J111:J116"/>
    <mergeCell ref="J99:J104"/>
    <mergeCell ref="K111:K116"/>
    <mergeCell ref="L69:L74"/>
    <mergeCell ref="L39:L44"/>
    <mergeCell ref="L45:L50"/>
    <mergeCell ref="L51:L56"/>
    <mergeCell ref="L93:L98"/>
    <mergeCell ref="J93:J98"/>
    <mergeCell ref="K93:K98"/>
    <mergeCell ref="Q27:Q32"/>
    <mergeCell ref="Q33:Q38"/>
    <mergeCell ref="Q39:Q44"/>
    <mergeCell ref="Q45:Q50"/>
    <mergeCell ref="K99:K104"/>
    <mergeCell ref="J105:J110"/>
    <mergeCell ref="K105:K110"/>
    <mergeCell ref="J81:J86"/>
    <mergeCell ref="K81:K86"/>
    <mergeCell ref="J87:J92"/>
    <mergeCell ref="N69:N74"/>
    <mergeCell ref="N75:N80"/>
    <mergeCell ref="N93:N98"/>
    <mergeCell ref="N99:N104"/>
    <mergeCell ref="Q51:Q56"/>
    <mergeCell ref="Q57:Q62"/>
    <mergeCell ref="I33:I38"/>
    <mergeCell ref="I39:I44"/>
    <mergeCell ref="I45:I50"/>
    <mergeCell ref="I51:I56"/>
    <mergeCell ref="I69:I74"/>
    <mergeCell ref="I75:I80"/>
    <mergeCell ref="I57:I62"/>
    <mergeCell ref="I63:I68"/>
    <mergeCell ref="M27:M32"/>
    <mergeCell ref="M33:M38"/>
    <mergeCell ref="M39:M44"/>
    <mergeCell ref="M45:M50"/>
    <mergeCell ref="L63:L68"/>
    <mergeCell ref="L27:L32"/>
    <mergeCell ref="L33:L38"/>
    <mergeCell ref="L57:L62"/>
    <mergeCell ref="L117:L122"/>
    <mergeCell ref="L81:L86"/>
    <mergeCell ref="L87:L92"/>
    <mergeCell ref="K39:K44"/>
    <mergeCell ref="K45:K50"/>
    <mergeCell ref="K63:K68"/>
    <mergeCell ref="J69:J74"/>
    <mergeCell ref="K69:K74"/>
    <mergeCell ref="J57:J62"/>
    <mergeCell ref="J63:J68"/>
    <mergeCell ref="K57:K62"/>
    <mergeCell ref="K87:K92"/>
    <mergeCell ref="J75:J80"/>
    <mergeCell ref="K27:K32"/>
    <mergeCell ref="J33:J38"/>
    <mergeCell ref="J51:J56"/>
    <mergeCell ref="K51:K56"/>
    <mergeCell ref="J27:J32"/>
    <mergeCell ref="J45:J50"/>
    <mergeCell ref="K33:K38"/>
    <mergeCell ref="J39:J44"/>
    <mergeCell ref="AP141:AP145"/>
    <mergeCell ref="I141:I145"/>
    <mergeCell ref="J141:J145"/>
    <mergeCell ref="K141:K145"/>
    <mergeCell ref="AC141:AC145"/>
    <mergeCell ref="O129:O134"/>
    <mergeCell ref="AJ111:AJ115"/>
    <mergeCell ref="AK111:AK115"/>
    <mergeCell ref="AN111:AN115"/>
    <mergeCell ref="K157:M157"/>
    <mergeCell ref="K155:M155"/>
    <mergeCell ref="N129:N134"/>
    <mergeCell ref="P146:P150"/>
    <mergeCell ref="Q146:Q150"/>
    <mergeCell ref="R146:R150"/>
    <mergeCell ref="N135:N140"/>
    <mergeCell ref="L111:L116"/>
    <mergeCell ref="K154:M154"/>
    <mergeCell ref="K135:K140"/>
    <mergeCell ref="M117:M122"/>
    <mergeCell ref="M135:M140"/>
    <mergeCell ref="L135:L140"/>
    <mergeCell ref="K152:M152"/>
    <mergeCell ref="L141:L145"/>
    <mergeCell ref="M141:M145"/>
    <mergeCell ref="J117:J122"/>
    <mergeCell ref="J123:J128"/>
    <mergeCell ref="J135:J140"/>
    <mergeCell ref="I129:I134"/>
    <mergeCell ref="I135:I140"/>
    <mergeCell ref="L123:L128"/>
    <mergeCell ref="Q129:Q134"/>
    <mergeCell ref="I123:I128"/>
    <mergeCell ref="I111:I116"/>
    <mergeCell ref="I117:I122"/>
    <mergeCell ref="K117:K122"/>
    <mergeCell ref="I93:I98"/>
    <mergeCell ref="I99:I104"/>
    <mergeCell ref="K75:K80"/>
    <mergeCell ref="M87:M92"/>
    <mergeCell ref="M93:M98"/>
    <mergeCell ref="M123:M128"/>
    <mergeCell ref="M129:M134"/>
    <mergeCell ref="M111:M116"/>
    <mergeCell ref="M99:M104"/>
    <mergeCell ref="AG117:AG121"/>
    <mergeCell ref="AD123:AD127"/>
    <mergeCell ref="AE123:AE127"/>
    <mergeCell ref="AP123:AP127"/>
    <mergeCell ref="M105:M110"/>
    <mergeCell ref="O99:O104"/>
    <mergeCell ref="Q81:Q86"/>
    <mergeCell ref="Q87:Q92"/>
    <mergeCell ref="O81:O86"/>
    <mergeCell ref="P93:P98"/>
    <mergeCell ref="A45:A50"/>
    <mergeCell ref="B141:B145"/>
    <mergeCell ref="G27:H32"/>
    <mergeCell ref="G33:H38"/>
    <mergeCell ref="G39:H44"/>
    <mergeCell ref="G45:H50"/>
    <mergeCell ref="F69:F74"/>
    <mergeCell ref="A51:A56"/>
    <mergeCell ref="A57:A62"/>
    <mergeCell ref="A63:A68"/>
    <mergeCell ref="F51:F56"/>
    <mergeCell ref="F57:F62"/>
    <mergeCell ref="A141:A145"/>
    <mergeCell ref="F141:F145"/>
    <mergeCell ref="C141:E145"/>
    <mergeCell ref="F105:F110"/>
    <mergeCell ref="F63:F68"/>
    <mergeCell ref="A87:A92"/>
    <mergeCell ref="F93:F98"/>
    <mergeCell ref="A129:A134"/>
    <mergeCell ref="G123:H128"/>
    <mergeCell ref="G129:H134"/>
    <mergeCell ref="G135:H140"/>
    <mergeCell ref="G117:H122"/>
    <mergeCell ref="AS135:AS139"/>
    <mergeCell ref="AT135:AT139"/>
    <mergeCell ref="AU135:AU139"/>
    <mergeCell ref="AF129:AF133"/>
    <mergeCell ref="AS141:AS145"/>
    <mergeCell ref="AK141:AK145"/>
    <mergeCell ref="AG141:AG145"/>
    <mergeCell ref="AS129:AS133"/>
    <mergeCell ref="AT129:AT133"/>
    <mergeCell ref="G69:H74"/>
    <mergeCell ref="G75:H80"/>
    <mergeCell ref="G81:H86"/>
    <mergeCell ref="G87:H92"/>
    <mergeCell ref="T141:T145"/>
    <mergeCell ref="U141:U145"/>
    <mergeCell ref="R141:R145"/>
    <mergeCell ref="S141:S145"/>
    <mergeCell ref="S105:S110"/>
    <mergeCell ref="T105:T110"/>
    <mergeCell ref="G93:H98"/>
    <mergeCell ref="AH141:AH145"/>
    <mergeCell ref="AI141:AI145"/>
    <mergeCell ref="G99:H104"/>
    <mergeCell ref="AF141:AF145"/>
    <mergeCell ref="G141:H145"/>
    <mergeCell ref="AG111:AG115"/>
    <mergeCell ref="AH111:AH115"/>
    <mergeCell ref="AD117:AD121"/>
    <mergeCell ref="AE117:AE121"/>
    <mergeCell ref="L75:L80"/>
    <mergeCell ref="I81:I86"/>
    <mergeCell ref="I87:I92"/>
    <mergeCell ref="AV135:AV139"/>
    <mergeCell ref="AX129:AX133"/>
    <mergeCell ref="BB135:BB139"/>
    <mergeCell ref="Q158:R158"/>
    <mergeCell ref="Q156:R156"/>
    <mergeCell ref="AZ129:AZ133"/>
    <mergeCell ref="BC135:BC139"/>
    <mergeCell ref="AK135:AK139"/>
    <mergeCell ref="AB141:AB145"/>
    <mergeCell ref="BE141:BE145"/>
    <mergeCell ref="Q141:Q145"/>
    <mergeCell ref="X141:X145"/>
    <mergeCell ref="AD141:AD145"/>
    <mergeCell ref="AE141:AE145"/>
    <mergeCell ref="AL141:AL145"/>
    <mergeCell ref="Y141:Y145"/>
    <mergeCell ref="Z141:Z145"/>
    <mergeCell ref="AA141:AA145"/>
    <mergeCell ref="AJ141:AJ145"/>
    <mergeCell ref="BB141:BB145"/>
    <mergeCell ref="BC141:BC145"/>
    <mergeCell ref="AT141:AT145"/>
    <mergeCell ref="AU141:AU145"/>
    <mergeCell ref="AV141:AV145"/>
    <mergeCell ref="AW141:AW145"/>
    <mergeCell ref="AX141:AX145"/>
    <mergeCell ref="AY141:AY145"/>
    <mergeCell ref="BD141:BD145"/>
    <mergeCell ref="AW135:AW139"/>
    <mergeCell ref="BD129:BD133"/>
    <mergeCell ref="BE129:BE133"/>
    <mergeCell ref="AW129:AW133"/>
    <mergeCell ref="AU129:AU133"/>
    <mergeCell ref="AV129:AV133"/>
    <mergeCell ref="AZ141:AZ145"/>
    <mergeCell ref="BI135:BI139"/>
    <mergeCell ref="BD135:BD139"/>
    <mergeCell ref="AZ135:AZ139"/>
    <mergeCell ref="BA135:BA139"/>
    <mergeCell ref="BH135:BH139"/>
    <mergeCell ref="BF135:BF139"/>
    <mergeCell ref="BG135:BG139"/>
    <mergeCell ref="N141:N145"/>
    <mergeCell ref="O141:O145"/>
    <mergeCell ref="P141:P145"/>
    <mergeCell ref="AM141:AM145"/>
    <mergeCell ref="AN141:AN145"/>
    <mergeCell ref="AO141:AO145"/>
    <mergeCell ref="O135:O140"/>
    <mergeCell ref="Q135:Q140"/>
    <mergeCell ref="P129:P134"/>
    <mergeCell ref="P135:P140"/>
    <mergeCell ref="AA129:AA133"/>
    <mergeCell ref="AB129:AB133"/>
    <mergeCell ref="R129:R134"/>
    <mergeCell ref="X135:X139"/>
    <mergeCell ref="Y135:Y139"/>
    <mergeCell ref="Z135:Z139"/>
    <mergeCell ref="BH141:BH145"/>
    <mergeCell ref="BI141:BI145"/>
    <mergeCell ref="AG129:AG133"/>
    <mergeCell ref="AX135:AX139"/>
    <mergeCell ref="AY135:AY139"/>
    <mergeCell ref="AY129:AY133"/>
    <mergeCell ref="BG129:BG133"/>
    <mergeCell ref="BF129:BF133"/>
    <mergeCell ref="BA111:BA115"/>
    <mergeCell ref="BB111:BB115"/>
    <mergeCell ref="BK123:BK127"/>
    <mergeCell ref="BE123:BE127"/>
    <mergeCell ref="BF123:BF127"/>
    <mergeCell ref="BG123:BG127"/>
    <mergeCell ref="BH123:BH127"/>
    <mergeCell ref="BI123:BI127"/>
    <mergeCell ref="BG141:BG145"/>
    <mergeCell ref="BA141:BA145"/>
    <mergeCell ref="BH129:BH133"/>
    <mergeCell ref="BA123:BA127"/>
    <mergeCell ref="BB123:BB127"/>
    <mergeCell ref="BC123:BC127"/>
    <mergeCell ref="BD123:BD127"/>
    <mergeCell ref="BB129:BB133"/>
    <mergeCell ref="BC129:BC133"/>
    <mergeCell ref="BA129:BA133"/>
    <mergeCell ref="BJ141:BJ145"/>
    <mergeCell ref="BK141:BK145"/>
    <mergeCell ref="BE135:BE139"/>
    <mergeCell ref="BF141:BF145"/>
    <mergeCell ref="BJ135:BJ139"/>
    <mergeCell ref="BK135:BK139"/>
    <mergeCell ref="BJ129:BJ133"/>
    <mergeCell ref="BK129:BK133"/>
    <mergeCell ref="BI129:BI133"/>
    <mergeCell ref="AS117:AS121"/>
    <mergeCell ref="AT117:AT121"/>
    <mergeCell ref="AU117:AU121"/>
    <mergeCell ref="AV117:AV121"/>
    <mergeCell ref="AW117:AW121"/>
    <mergeCell ref="AX117:AX121"/>
    <mergeCell ref="AZ123:AZ127"/>
    <mergeCell ref="AS123:AS127"/>
    <mergeCell ref="AT123:AT127"/>
    <mergeCell ref="AU123:AU127"/>
    <mergeCell ref="AV123:AV127"/>
    <mergeCell ref="AX123:AX127"/>
    <mergeCell ref="AW123:AW127"/>
    <mergeCell ref="BJ123:BJ127"/>
    <mergeCell ref="AS111:AS115"/>
    <mergeCell ref="AT111:AT115"/>
    <mergeCell ref="AU111:AU115"/>
    <mergeCell ref="AV111:AV115"/>
    <mergeCell ref="AW111:AW115"/>
    <mergeCell ref="AX111:AX115"/>
    <mergeCell ref="AY111:AY115"/>
    <mergeCell ref="AZ111:AZ115"/>
    <mergeCell ref="AY123:AY127"/>
    <mergeCell ref="BI111:BI115"/>
    <mergeCell ref="BE105:BE109"/>
    <mergeCell ref="BE111:BE115"/>
    <mergeCell ref="BF111:BF115"/>
    <mergeCell ref="BK117:BK121"/>
    <mergeCell ref="BE117:BE121"/>
    <mergeCell ref="BF117:BF121"/>
    <mergeCell ref="BG117:BG121"/>
    <mergeCell ref="BH117:BH121"/>
    <mergeCell ref="BG111:BG115"/>
    <mergeCell ref="BH111:BH115"/>
    <mergeCell ref="AY117:AY121"/>
    <mergeCell ref="AZ117:AZ121"/>
    <mergeCell ref="BA117:BA121"/>
    <mergeCell ref="BB117:BB121"/>
    <mergeCell ref="BI117:BI121"/>
    <mergeCell ref="BJ117:BJ121"/>
    <mergeCell ref="BC117:BC121"/>
    <mergeCell ref="BD117:BD121"/>
    <mergeCell ref="BK93:BK97"/>
    <mergeCell ref="BJ93:BJ97"/>
    <mergeCell ref="BK99:BK103"/>
    <mergeCell ref="AW105:AW109"/>
    <mergeCell ref="BA99:BA103"/>
    <mergeCell ref="BB99:BB103"/>
    <mergeCell ref="BC99:BC103"/>
    <mergeCell ref="AW99:AW103"/>
    <mergeCell ref="AX99:AX103"/>
    <mergeCell ref="AY99:AY103"/>
    <mergeCell ref="BE99:BE103"/>
    <mergeCell ref="BF99:BF103"/>
    <mergeCell ref="BG99:BG103"/>
    <mergeCell ref="BH99:BH103"/>
    <mergeCell ref="BJ111:BJ115"/>
    <mergeCell ref="BK111:BK115"/>
    <mergeCell ref="BJ105:BJ109"/>
    <mergeCell ref="BK105:BK109"/>
    <mergeCell ref="BJ99:BJ103"/>
    <mergeCell ref="BD99:BD103"/>
    <mergeCell ref="BI99:BI103"/>
    <mergeCell ref="BB93:BB97"/>
    <mergeCell ref="BG93:BG97"/>
    <mergeCell ref="BH93:BH97"/>
    <mergeCell ref="BI93:BI97"/>
    <mergeCell ref="BC93:BC97"/>
    <mergeCell ref="BD93:BD97"/>
    <mergeCell ref="BE93:BE97"/>
    <mergeCell ref="BF93:BF97"/>
    <mergeCell ref="BC111:BC115"/>
    <mergeCell ref="BD111:BD115"/>
    <mergeCell ref="AZ105:AZ109"/>
    <mergeCell ref="AS87:AS91"/>
    <mergeCell ref="AT87:AT91"/>
    <mergeCell ref="AU87:AU91"/>
    <mergeCell ref="AV87:AV91"/>
    <mergeCell ref="BI75:BI79"/>
    <mergeCell ref="BJ75:BJ79"/>
    <mergeCell ref="BD87:BD91"/>
    <mergeCell ref="BE87:BE91"/>
    <mergeCell ref="AZ87:AZ91"/>
    <mergeCell ref="BA87:BA91"/>
    <mergeCell ref="AZ99:AZ103"/>
    <mergeCell ref="AX105:AX109"/>
    <mergeCell ref="AY105:AY109"/>
    <mergeCell ref="AS105:AS109"/>
    <mergeCell ref="AT105:AT109"/>
    <mergeCell ref="AU105:AU109"/>
    <mergeCell ref="AV105:AV109"/>
    <mergeCell ref="BA105:BA109"/>
    <mergeCell ref="BB105:BB109"/>
    <mergeCell ref="BC105:BC109"/>
    <mergeCell ref="BD105:BD109"/>
    <mergeCell ref="BI105:BI109"/>
    <mergeCell ref="BF105:BF109"/>
    <mergeCell ref="BG105:BG109"/>
    <mergeCell ref="BH105:BH109"/>
    <mergeCell ref="AT81:AT85"/>
    <mergeCell ref="AU81:AU85"/>
    <mergeCell ref="AV81:AV85"/>
    <mergeCell ref="AW81:AW85"/>
    <mergeCell ref="BK63:BK67"/>
    <mergeCell ref="BE63:BE67"/>
    <mergeCell ref="BF63:BF67"/>
    <mergeCell ref="BG63:BG67"/>
    <mergeCell ref="BH63:BH67"/>
    <mergeCell ref="BI63:BI67"/>
    <mergeCell ref="AW87:AW91"/>
    <mergeCell ref="AX87:AX91"/>
    <mergeCell ref="BK69:BK73"/>
    <mergeCell ref="BF87:BF91"/>
    <mergeCell ref="BG87:BG91"/>
    <mergeCell ref="BH87:BH91"/>
    <mergeCell ref="BI87:BI91"/>
    <mergeCell ref="BJ87:BJ91"/>
    <mergeCell ref="BJ81:BJ85"/>
    <mergeCell ref="BK81:BK85"/>
    <mergeCell ref="BH75:BH79"/>
    <mergeCell ref="BD75:BD79"/>
    <mergeCell ref="BB87:BB91"/>
    <mergeCell ref="BC87:BC91"/>
    <mergeCell ref="BA81:BA85"/>
    <mergeCell ref="BB81:BB85"/>
    <mergeCell ref="BC81:BC85"/>
    <mergeCell ref="BD81:BD85"/>
    <mergeCell ref="AW75:AW79"/>
    <mergeCell ref="AX75:AX79"/>
    <mergeCell ref="AY75:AY79"/>
    <mergeCell ref="AZ81:AZ85"/>
    <mergeCell ref="AZ75:AZ79"/>
    <mergeCell ref="BA69:BA73"/>
    <mergeCell ref="BB69:BB73"/>
    <mergeCell ref="AV63:AV67"/>
    <mergeCell ref="BA75:BA79"/>
    <mergeCell ref="BB75:BB79"/>
    <mergeCell ref="BF69:BF73"/>
    <mergeCell ref="BI81:BI85"/>
    <mergeCell ref="BE81:BE85"/>
    <mergeCell ref="BK87:BK91"/>
    <mergeCell ref="AX81:AX85"/>
    <mergeCell ref="BG81:BG85"/>
    <mergeCell ref="BH81:BH85"/>
    <mergeCell ref="AY87:AY91"/>
    <mergeCell ref="BF81:BF85"/>
    <mergeCell ref="AY81:AY85"/>
    <mergeCell ref="BJ63:BJ67"/>
    <mergeCell ref="BC75:BC79"/>
    <mergeCell ref="AY69:AY73"/>
    <mergeCell ref="AZ69:AZ73"/>
    <mergeCell ref="BK75:BK79"/>
    <mergeCell ref="BE75:BE79"/>
    <mergeCell ref="BF75:BF79"/>
    <mergeCell ref="BG69:BG73"/>
    <mergeCell ref="BG75:BG79"/>
    <mergeCell ref="BE69:BE73"/>
    <mergeCell ref="AW57:AW61"/>
    <mergeCell ref="AX57:AX61"/>
    <mergeCell ref="AY57:AY61"/>
    <mergeCell ref="AZ57:AZ61"/>
    <mergeCell ref="BD57:BD61"/>
    <mergeCell ref="BK51:BK55"/>
    <mergeCell ref="BG51:BG55"/>
    <mergeCell ref="BK57:BK61"/>
    <mergeCell ref="BE57:BE61"/>
    <mergeCell ref="BF57:BF61"/>
    <mergeCell ref="BG57:BG61"/>
    <mergeCell ref="BH57:BH61"/>
    <mergeCell ref="BJ51:BJ55"/>
    <mergeCell ref="BJ57:BJ61"/>
    <mergeCell ref="BI57:BI61"/>
    <mergeCell ref="BC63:BC67"/>
    <mergeCell ref="BB51:BB55"/>
    <mergeCell ref="BH51:BH55"/>
    <mergeCell ref="AX51:AX55"/>
    <mergeCell ref="BD63:BD67"/>
    <mergeCell ref="AX63:AX67"/>
    <mergeCell ref="AY63:AY67"/>
    <mergeCell ref="AZ63:AZ67"/>
    <mergeCell ref="BA63:BA67"/>
    <mergeCell ref="BB63:BB67"/>
    <mergeCell ref="AY51:AY55"/>
    <mergeCell ref="AW51:AW55"/>
    <mergeCell ref="BK39:BK43"/>
    <mergeCell ref="BJ33:BJ37"/>
    <mergeCell ref="BK33:BK37"/>
    <mergeCell ref="AN135:AN139"/>
    <mergeCell ref="AO135:AO139"/>
    <mergeCell ref="AP135:AP139"/>
    <mergeCell ref="AN129:AN133"/>
    <mergeCell ref="AO129:AO133"/>
    <mergeCell ref="AP129:AP133"/>
    <mergeCell ref="AO123:AO127"/>
    <mergeCell ref="BI33:BI37"/>
    <mergeCell ref="AV39:AV43"/>
    <mergeCell ref="AW39:AW43"/>
    <mergeCell ref="AX39:AX43"/>
    <mergeCell ref="AY39:AY43"/>
    <mergeCell ref="AZ39:AZ43"/>
    <mergeCell ref="BA39:BA43"/>
    <mergeCell ref="BB39:BB43"/>
    <mergeCell ref="BH39:BH43"/>
    <mergeCell ref="BG33:BG37"/>
    <mergeCell ref="AU69:AU73"/>
    <mergeCell ref="AV69:AV73"/>
    <mergeCell ref="AW69:AW73"/>
    <mergeCell ref="AX69:AX73"/>
    <mergeCell ref="BC45:BC49"/>
    <mergeCell ref="BK45:BK49"/>
    <mergeCell ref="BE45:BE49"/>
    <mergeCell ref="BF45:BF49"/>
    <mergeCell ref="BG45:BG49"/>
    <mergeCell ref="BH45:BH49"/>
    <mergeCell ref="BH69:BH73"/>
    <mergeCell ref="AW63:AW67"/>
    <mergeCell ref="BI69:BI73"/>
    <mergeCell ref="AZ51:AZ55"/>
    <mergeCell ref="BA51:BA55"/>
    <mergeCell ref="AY45:AY49"/>
    <mergeCell ref="AZ45:AZ49"/>
    <mergeCell ref="BA45:BA49"/>
    <mergeCell ref="BB45:BB49"/>
    <mergeCell ref="BJ69:BJ73"/>
    <mergeCell ref="BC69:BC73"/>
    <mergeCell ref="BD69:BD73"/>
    <mergeCell ref="BG39:BG43"/>
    <mergeCell ref="BI51:BI55"/>
    <mergeCell ref="BC51:BC55"/>
    <mergeCell ref="BD51:BD55"/>
    <mergeCell ref="BE51:BE55"/>
    <mergeCell ref="BF51:BF55"/>
    <mergeCell ref="BI45:BI49"/>
    <mergeCell ref="BA57:BA61"/>
    <mergeCell ref="BB57:BB61"/>
    <mergeCell ref="BC57:BC61"/>
    <mergeCell ref="AD129:AD133"/>
    <mergeCell ref="AH123:AH127"/>
    <mergeCell ref="AJ123:AJ127"/>
    <mergeCell ref="AH117:AH121"/>
    <mergeCell ref="AI117:AI121"/>
    <mergeCell ref="AV45:AV49"/>
    <mergeCell ref="AS63:AS67"/>
    <mergeCell ref="AT63:AT67"/>
    <mergeCell ref="AU63:AU67"/>
    <mergeCell ref="AH135:AH139"/>
    <mergeCell ref="AJ135:AJ139"/>
    <mergeCell ref="AL129:AL133"/>
    <mergeCell ref="AM129:AM133"/>
    <mergeCell ref="AN123:AN127"/>
    <mergeCell ref="AP111:AP115"/>
    <mergeCell ref="AU39:AU43"/>
    <mergeCell ref="AS57:AS61"/>
    <mergeCell ref="AT57:AT61"/>
    <mergeCell ref="AU57:AU61"/>
    <mergeCell ref="AS45:AS49"/>
    <mergeCell ref="AT45:AT49"/>
    <mergeCell ref="AU45:AU49"/>
    <mergeCell ref="AT51:AT55"/>
    <mergeCell ref="AU51:AU55"/>
    <mergeCell ref="AV57:AV61"/>
    <mergeCell ref="AS39:AS43"/>
    <mergeCell ref="AS51:AS55"/>
    <mergeCell ref="AS75:AS79"/>
    <mergeCell ref="AT75:AT79"/>
    <mergeCell ref="AU75:AU79"/>
    <mergeCell ref="AV75:AV79"/>
    <mergeCell ref="AV51:AV55"/>
    <mergeCell ref="AW45:AW49"/>
    <mergeCell ref="AX45:AX49"/>
    <mergeCell ref="BJ39:BJ43"/>
    <mergeCell ref="BC39:BC43"/>
    <mergeCell ref="BD45:BD49"/>
    <mergeCell ref="BD39:BD43"/>
    <mergeCell ref="BE39:BE43"/>
    <mergeCell ref="BF39:BF43"/>
    <mergeCell ref="BI39:BI43"/>
    <mergeCell ref="BJ45:BJ49"/>
    <mergeCell ref="AG135:AG139"/>
    <mergeCell ref="X123:X127"/>
    <mergeCell ref="Y123:Y127"/>
    <mergeCell ref="Z123:Z127"/>
    <mergeCell ref="AA123:AA127"/>
    <mergeCell ref="AF123:AF127"/>
    <mergeCell ref="AG123:AG127"/>
    <mergeCell ref="AA135:AA139"/>
    <mergeCell ref="AB123:AB127"/>
    <mergeCell ref="AC123:AC127"/>
    <mergeCell ref="AL135:AL139"/>
    <mergeCell ref="AM135:AM139"/>
    <mergeCell ref="AB135:AB139"/>
    <mergeCell ref="AC135:AC139"/>
    <mergeCell ref="AD135:AD139"/>
    <mergeCell ref="AE135:AE139"/>
    <mergeCell ref="AF135:AF139"/>
    <mergeCell ref="AO117:AO121"/>
    <mergeCell ref="AE129:AE133"/>
    <mergeCell ref="X129:X133"/>
    <mergeCell ref="Y129:Y133"/>
    <mergeCell ref="Z129:Z133"/>
    <mergeCell ref="AH129:AH133"/>
    <mergeCell ref="AK129:AK133"/>
    <mergeCell ref="AL123:AL127"/>
    <mergeCell ref="AM123:AM127"/>
    <mergeCell ref="AI129:AI133"/>
    <mergeCell ref="AJ129:AJ133"/>
    <mergeCell ref="AK123:AK127"/>
    <mergeCell ref="AP117:AP121"/>
    <mergeCell ref="AN117:AN121"/>
    <mergeCell ref="AN105:AN109"/>
    <mergeCell ref="AL117:AL121"/>
    <mergeCell ref="AM117:AM121"/>
    <mergeCell ref="AM105:AM109"/>
    <mergeCell ref="AL111:AL115"/>
    <mergeCell ref="AM111:AM115"/>
    <mergeCell ref="AO105:AO109"/>
    <mergeCell ref="AP105:AP109"/>
    <mergeCell ref="AJ117:AJ121"/>
    <mergeCell ref="AK117:AK121"/>
    <mergeCell ref="AI105:AI109"/>
    <mergeCell ref="AJ105:AJ109"/>
    <mergeCell ref="AK105:AK109"/>
    <mergeCell ref="AL105:AL109"/>
    <mergeCell ref="X117:X121"/>
    <mergeCell ref="Y117:Y121"/>
    <mergeCell ref="Z117:Z121"/>
    <mergeCell ref="AA117:AA121"/>
    <mergeCell ref="AB117:AB121"/>
    <mergeCell ref="AC117:AC121"/>
    <mergeCell ref="AE111:AE115"/>
    <mergeCell ref="AF111:AF115"/>
    <mergeCell ref="AC111:AC115"/>
    <mergeCell ref="AA111:AA115"/>
    <mergeCell ref="AB111:AB115"/>
    <mergeCell ref="AK93:AK97"/>
    <mergeCell ref="X99:X103"/>
    <mergeCell ref="Y99:Y103"/>
    <mergeCell ref="Z99:Z103"/>
    <mergeCell ref="AA99:AA103"/>
    <mergeCell ref="AB99:AB103"/>
    <mergeCell ref="AJ99:AJ103"/>
    <mergeCell ref="AK99:AK103"/>
    <mergeCell ref="X105:X109"/>
    <mergeCell ref="Y105:Y109"/>
    <mergeCell ref="Z105:Z109"/>
    <mergeCell ref="Z93:Z97"/>
    <mergeCell ref="Y93:Y97"/>
    <mergeCell ref="Y111:Y115"/>
    <mergeCell ref="Z111:Z115"/>
    <mergeCell ref="X93:X97"/>
    <mergeCell ref="X111:X115"/>
    <mergeCell ref="AF105:AF109"/>
    <mergeCell ref="AP87:AP91"/>
    <mergeCell ref="AD93:AD97"/>
    <mergeCell ref="AE93:AE97"/>
    <mergeCell ref="AF93:AF97"/>
    <mergeCell ref="AG93:AG97"/>
    <mergeCell ref="AH93:AH97"/>
    <mergeCell ref="AE87:AE91"/>
    <mergeCell ref="AF87:AF91"/>
    <mergeCell ref="AJ87:AJ91"/>
    <mergeCell ref="AF117:AF121"/>
    <mergeCell ref="AB105:AB109"/>
    <mergeCell ref="AC105:AC109"/>
    <mergeCell ref="AF99:AF103"/>
    <mergeCell ref="AG99:AG103"/>
    <mergeCell ref="AC99:AC103"/>
    <mergeCell ref="AD99:AD103"/>
    <mergeCell ref="AE99:AE103"/>
    <mergeCell ref="AD105:AD109"/>
    <mergeCell ref="AE105:AE109"/>
    <mergeCell ref="AI93:AI97"/>
    <mergeCell ref="AP75:AP79"/>
    <mergeCell ref="AL75:AL79"/>
    <mergeCell ref="AM75:AM79"/>
    <mergeCell ref="AN75:AN79"/>
    <mergeCell ref="AG87:AG91"/>
    <mergeCell ref="AH87:AH91"/>
    <mergeCell ref="AL81:AL85"/>
    <mergeCell ref="AM81:AM85"/>
    <mergeCell ref="AK87:AK91"/>
    <mergeCell ref="AJ93:AJ97"/>
    <mergeCell ref="AP81:AP85"/>
    <mergeCell ref="AN81:AN85"/>
    <mergeCell ref="AO81:AO85"/>
    <mergeCell ref="AA81:AA85"/>
    <mergeCell ref="AB81:AB85"/>
    <mergeCell ref="AC81:AC85"/>
    <mergeCell ref="AD81:AD85"/>
    <mergeCell ref="AH81:AH85"/>
    <mergeCell ref="AI81:AI85"/>
    <mergeCell ref="AL87:AL91"/>
    <mergeCell ref="AM87:AM91"/>
    <mergeCell ref="AN87:AN91"/>
    <mergeCell ref="AO87:AO91"/>
    <mergeCell ref="AP57:AP61"/>
    <mergeCell ref="AM57:AM61"/>
    <mergeCell ref="AM63:AM67"/>
    <mergeCell ref="AM69:AM73"/>
    <mergeCell ref="AJ63:AJ67"/>
    <mergeCell ref="X75:X79"/>
    <mergeCell ref="Y75:Y79"/>
    <mergeCell ref="Z75:Z79"/>
    <mergeCell ref="AA75:AA79"/>
    <mergeCell ref="AB75:AB79"/>
    <mergeCell ref="AC75:AC79"/>
    <mergeCell ref="Z81:Z85"/>
    <mergeCell ref="AF81:AF85"/>
    <mergeCell ref="AJ81:AJ85"/>
    <mergeCell ref="AK81:AK85"/>
    <mergeCell ref="AG81:AG85"/>
    <mergeCell ref="AE81:AE85"/>
    <mergeCell ref="AA87:AA91"/>
    <mergeCell ref="AB87:AB91"/>
    <mergeCell ref="AC87:AC91"/>
    <mergeCell ref="AD87:AD91"/>
    <mergeCell ref="AK69:AK73"/>
    <mergeCell ref="AL69:AL73"/>
    <mergeCell ref="AD75:AD79"/>
    <mergeCell ref="AE75:AE79"/>
    <mergeCell ref="AJ75:AJ79"/>
    <mergeCell ref="AK75:AK79"/>
    <mergeCell ref="AO75:AO79"/>
    <mergeCell ref="AO69:AO73"/>
    <mergeCell ref="AH75:AH79"/>
    <mergeCell ref="X69:X73"/>
    <mergeCell ref="Y69:Y73"/>
    <mergeCell ref="Z69:Z73"/>
    <mergeCell ref="AG63:AG67"/>
    <mergeCell ref="AF69:AF73"/>
    <mergeCell ref="AK63:AK67"/>
    <mergeCell ref="AJ69:AJ73"/>
    <mergeCell ref="AC69:AC73"/>
    <mergeCell ref="AD69:AD73"/>
    <mergeCell ref="AE69:AE73"/>
    <mergeCell ref="AA63:AA67"/>
    <mergeCell ref="AB63:AB67"/>
    <mergeCell ref="AD63:AD67"/>
    <mergeCell ref="AC63:AC67"/>
    <mergeCell ref="AL57:AL61"/>
    <mergeCell ref="AF57:AF61"/>
    <mergeCell ref="AG57:AG61"/>
    <mergeCell ref="AL63:AL67"/>
    <mergeCell ref="AH63:AH67"/>
    <mergeCell ref="AE63:AE67"/>
    <mergeCell ref="AF75:AF79"/>
    <mergeCell ref="X63:X67"/>
    <mergeCell ref="Y63:Y67"/>
    <mergeCell ref="Z63:Z67"/>
    <mergeCell ref="X87:X91"/>
    <mergeCell ref="Y87:Y91"/>
    <mergeCell ref="Z87:Z91"/>
    <mergeCell ref="AB57:AB61"/>
    <mergeCell ref="AN57:AN61"/>
    <mergeCell ref="AC57:AC61"/>
    <mergeCell ref="AD57:AD61"/>
    <mergeCell ref="AP39:AP43"/>
    <mergeCell ref="X45:X49"/>
    <mergeCell ref="Y45:Y49"/>
    <mergeCell ref="AN39:AN43"/>
    <mergeCell ref="Z39:Z43"/>
    <mergeCell ref="AA39:AA43"/>
    <mergeCell ref="AE57:AE61"/>
    <mergeCell ref="Y57:Y61"/>
    <mergeCell ref="Z57:Z61"/>
    <mergeCell ref="AF63:AF67"/>
    <mergeCell ref="X81:X85"/>
    <mergeCell ref="AO57:AO61"/>
    <mergeCell ref="AH57:AH61"/>
    <mergeCell ref="AJ57:AJ61"/>
    <mergeCell ref="AK57:AK61"/>
    <mergeCell ref="AA57:AA61"/>
    <mergeCell ref="AG75:AG79"/>
    <mergeCell ref="AP63:AP67"/>
    <mergeCell ref="AO63:AO67"/>
    <mergeCell ref="AN63:AN67"/>
    <mergeCell ref="AN69:AN73"/>
    <mergeCell ref="AP69:AP73"/>
    <mergeCell ref="AP27:AP31"/>
    <mergeCell ref="AC39:AC43"/>
    <mergeCell ref="AP45:AP49"/>
    <mergeCell ref="AO51:AO55"/>
    <mergeCell ref="AL39:AL43"/>
    <mergeCell ref="AP51:AP55"/>
    <mergeCell ref="AM39:AM43"/>
    <mergeCell ref="AN51:AN55"/>
    <mergeCell ref="AN45:AN49"/>
    <mergeCell ref="AL51:AL55"/>
    <mergeCell ref="AM51:AM55"/>
    <mergeCell ref="AJ51:AJ55"/>
    <mergeCell ref="AB39:AB43"/>
    <mergeCell ref="AD39:AD43"/>
    <mergeCell ref="AE39:AE43"/>
    <mergeCell ref="AF39:AF43"/>
    <mergeCell ref="AK51:AK55"/>
    <mergeCell ref="AK45:AK49"/>
    <mergeCell ref="AC51:AC55"/>
    <mergeCell ref="AE51:AE55"/>
    <mergeCell ref="AF51:AF55"/>
    <mergeCell ref="AG51:AG55"/>
    <mergeCell ref="AO45:AO49"/>
    <mergeCell ref="AB45:AB49"/>
    <mergeCell ref="AC45:AC49"/>
    <mergeCell ref="AD45:AD49"/>
    <mergeCell ref="AG45:AG49"/>
    <mergeCell ref="Z27:Z31"/>
    <mergeCell ref="AN27:AN31"/>
    <mergeCell ref="AL33:AL37"/>
    <mergeCell ref="AO27:AO31"/>
    <mergeCell ref="AF27:AF31"/>
    <mergeCell ref="AH51:AH55"/>
    <mergeCell ref="AH45:AH49"/>
    <mergeCell ref="AO39:AO43"/>
    <mergeCell ref="AE45:AE49"/>
    <mergeCell ref="AF45:AF49"/>
    <mergeCell ref="AJ39:AJ43"/>
    <mergeCell ref="AK39:AK43"/>
    <mergeCell ref="AL45:AL49"/>
    <mergeCell ref="AM45:AM49"/>
    <mergeCell ref="AJ45:AJ49"/>
    <mergeCell ref="Z51:Z55"/>
    <mergeCell ref="AA51:AA55"/>
    <mergeCell ref="AJ27:AJ31"/>
    <mergeCell ref="AK27:AK31"/>
    <mergeCell ref="AL27:AL31"/>
    <mergeCell ref="AM27:AM31"/>
    <mergeCell ref="AB33:AB37"/>
    <mergeCell ref="AC33:AC37"/>
    <mergeCell ref="AD33:AD37"/>
    <mergeCell ref="AK33:AK37"/>
    <mergeCell ref="AH33:AH37"/>
    <mergeCell ref="AG27:AG31"/>
    <mergeCell ref="Y27:Y31"/>
    <mergeCell ref="Z45:Z49"/>
    <mergeCell ref="AA45:AA49"/>
    <mergeCell ref="AH27:AH31"/>
    <mergeCell ref="AI27:AI31"/>
    <mergeCell ref="AA27:AA31"/>
    <mergeCell ref="AB27:AB31"/>
    <mergeCell ref="AC27:AC31"/>
    <mergeCell ref="AD27:AD31"/>
    <mergeCell ref="AE27:AE31"/>
    <mergeCell ref="X27:X31"/>
    <mergeCell ref="R57:R62"/>
    <mergeCell ref="R51:R56"/>
    <mergeCell ref="U51:U56"/>
    <mergeCell ref="S39:S44"/>
    <mergeCell ref="T39:T44"/>
    <mergeCell ref="R39:R44"/>
    <mergeCell ref="AH39:AH43"/>
    <mergeCell ref="AI39:AI43"/>
    <mergeCell ref="X39:X43"/>
    <mergeCell ref="Y39:Y43"/>
    <mergeCell ref="X33:X37"/>
    <mergeCell ref="Y33:Y37"/>
    <mergeCell ref="Z33:Z37"/>
    <mergeCell ref="AA33:AA37"/>
    <mergeCell ref="R33:R38"/>
    <mergeCell ref="S33:S38"/>
    <mergeCell ref="T33:T38"/>
    <mergeCell ref="X51:X55"/>
    <mergeCell ref="Y51:Y55"/>
    <mergeCell ref="AG105:AG109"/>
    <mergeCell ref="AH105:AH109"/>
    <mergeCell ref="AO111:AO115"/>
    <mergeCell ref="AP99:AP103"/>
    <mergeCell ref="AW93:AW97"/>
    <mergeCell ref="AV93:AV97"/>
    <mergeCell ref="AU93:AU97"/>
    <mergeCell ref="AS99:AS103"/>
    <mergeCell ref="AT99:AT103"/>
    <mergeCell ref="AU99:AU103"/>
    <mergeCell ref="AV99:AV103"/>
    <mergeCell ref="AB51:AB55"/>
    <mergeCell ref="O69:O74"/>
    <mergeCell ref="O123:O128"/>
    <mergeCell ref="AD51:AD55"/>
    <mergeCell ref="Q93:Q98"/>
    <mergeCell ref="Q117:Q122"/>
    <mergeCell ref="O93:O98"/>
    <mergeCell ref="AC93:AC97"/>
    <mergeCell ref="AB93:AB97"/>
    <mergeCell ref="AA93:AA97"/>
    <mergeCell ref="R93:R98"/>
    <mergeCell ref="P117:P122"/>
    <mergeCell ref="Q123:Q128"/>
    <mergeCell ref="P123:P128"/>
    <mergeCell ref="Q105:Q110"/>
    <mergeCell ref="Q111:Q116"/>
    <mergeCell ref="R105:R110"/>
    <mergeCell ref="R111:R116"/>
    <mergeCell ref="Q99:Q104"/>
    <mergeCell ref="X57:X61"/>
    <mergeCell ref="T51:T56"/>
    <mergeCell ref="AN93:AN97"/>
    <mergeCell ref="AO93:AO97"/>
    <mergeCell ref="AS93:AS97"/>
    <mergeCell ref="AT93:AT97"/>
    <mergeCell ref="S117:S122"/>
    <mergeCell ref="T117:T122"/>
    <mergeCell ref="U99:U104"/>
    <mergeCell ref="U105:U110"/>
    <mergeCell ref="U111:U116"/>
    <mergeCell ref="U117:U122"/>
    <mergeCell ref="S99:S104"/>
    <mergeCell ref="R87:R92"/>
    <mergeCell ref="T81:T86"/>
    <mergeCell ref="S93:S98"/>
    <mergeCell ref="T93:T98"/>
    <mergeCell ref="U93:U98"/>
    <mergeCell ref="BA93:BA97"/>
    <mergeCell ref="AZ93:AZ97"/>
    <mergeCell ref="AY93:AY97"/>
    <mergeCell ref="AX93:AX97"/>
    <mergeCell ref="AP93:AP97"/>
    <mergeCell ref="S87:S92"/>
    <mergeCell ref="Y81:Y85"/>
    <mergeCell ref="AL93:AL97"/>
    <mergeCell ref="AM93:AM97"/>
    <mergeCell ref="AD111:AD115"/>
    <mergeCell ref="AM99:AM103"/>
    <mergeCell ref="AN99:AN103"/>
    <mergeCell ref="AO99:AO103"/>
    <mergeCell ref="AI111:AI115"/>
    <mergeCell ref="AL99:AL103"/>
    <mergeCell ref="AH99:AH103"/>
    <mergeCell ref="AI57:AI61"/>
    <mergeCell ref="AI33:AI37"/>
    <mergeCell ref="AI51:AI55"/>
    <mergeCell ref="AT33:AT37"/>
    <mergeCell ref="AT39:AT43"/>
    <mergeCell ref="U75:U80"/>
    <mergeCell ref="U27:U32"/>
    <mergeCell ref="U33:U38"/>
    <mergeCell ref="U39:U44"/>
    <mergeCell ref="U45:U50"/>
    <mergeCell ref="U57:U62"/>
    <mergeCell ref="U63:U68"/>
    <mergeCell ref="AS33:AS37"/>
    <mergeCell ref="AI87:AI91"/>
    <mergeCell ref="AI135:AI139"/>
    <mergeCell ref="AI123:AI127"/>
    <mergeCell ref="Q25:Q26"/>
    <mergeCell ref="U81:U86"/>
    <mergeCell ref="U87:U92"/>
    <mergeCell ref="R63:R68"/>
    <mergeCell ref="R99:R104"/>
    <mergeCell ref="AC129:AC133"/>
    <mergeCell ref="AA105:AA109"/>
    <mergeCell ref="AT69:AT73"/>
    <mergeCell ref="S63:S68"/>
    <mergeCell ref="S81:S86"/>
    <mergeCell ref="AG69:AG73"/>
    <mergeCell ref="AH69:AH73"/>
    <mergeCell ref="S75:S80"/>
    <mergeCell ref="T75:T80"/>
    <mergeCell ref="AA69:AA73"/>
    <mergeCell ref="AB69:AB73"/>
    <mergeCell ref="BK27:BK31"/>
    <mergeCell ref="BA33:BA37"/>
    <mergeCell ref="BB33:BB37"/>
    <mergeCell ref="BC33:BC37"/>
    <mergeCell ref="BD33:BD37"/>
    <mergeCell ref="BE33:BE37"/>
    <mergeCell ref="BF33:BF37"/>
    <mergeCell ref="BC27:BC31"/>
    <mergeCell ref="BF27:BF31"/>
    <mergeCell ref="BE27:BE31"/>
    <mergeCell ref="BH33:BH37"/>
    <mergeCell ref="AZ27:AZ31"/>
    <mergeCell ref="BA27:BA31"/>
    <mergeCell ref="T99:T104"/>
    <mergeCell ref="AW33:AW37"/>
    <mergeCell ref="AZ33:AZ37"/>
    <mergeCell ref="AY27:AY31"/>
    <mergeCell ref="AJ33:AJ37"/>
    <mergeCell ref="AM33:AM37"/>
    <mergeCell ref="AN33:AN37"/>
    <mergeCell ref="AS81:AS85"/>
    <mergeCell ref="AO33:AO37"/>
    <mergeCell ref="AP33:AP37"/>
    <mergeCell ref="U69:U74"/>
    <mergeCell ref="AS69:AS73"/>
    <mergeCell ref="AI45:AI49"/>
    <mergeCell ref="AE33:AE37"/>
    <mergeCell ref="AF33:AF37"/>
    <mergeCell ref="AG33:AG37"/>
    <mergeCell ref="AG39:AG43"/>
    <mergeCell ref="AW27:AW31"/>
    <mergeCell ref="AX27:AX31"/>
    <mergeCell ref="BJ27:BJ31"/>
    <mergeCell ref="BG27:BG31"/>
    <mergeCell ref="BH27:BH31"/>
    <mergeCell ref="BI27:BI31"/>
    <mergeCell ref="A117:A122"/>
    <mergeCell ref="F27:F32"/>
    <mergeCell ref="F33:F38"/>
    <mergeCell ref="F39:F44"/>
    <mergeCell ref="F45:F50"/>
    <mergeCell ref="A81:A86"/>
    <mergeCell ref="BD27:BD31"/>
    <mergeCell ref="AU33:AU37"/>
    <mergeCell ref="AV33:AV37"/>
    <mergeCell ref="AX33:AX37"/>
    <mergeCell ref="AY33:AY37"/>
    <mergeCell ref="BB27:BB31"/>
    <mergeCell ref="AU27:AU31"/>
    <mergeCell ref="AV27:AV31"/>
    <mergeCell ref="M63:M68"/>
    <mergeCell ref="M69:M74"/>
    <mergeCell ref="S69:S74"/>
    <mergeCell ref="O75:O80"/>
    <mergeCell ref="M75:M80"/>
    <mergeCell ref="N51:N56"/>
    <mergeCell ref="M51:M56"/>
    <mergeCell ref="S57:S62"/>
    <mergeCell ref="R45:R50"/>
    <mergeCell ref="P75:P80"/>
    <mergeCell ref="O87:O92"/>
    <mergeCell ref="AS27:AS31"/>
    <mergeCell ref="AT27:AT31"/>
    <mergeCell ref="AI75:AI79"/>
    <mergeCell ref="A123:A128"/>
    <mergeCell ref="A69:A74"/>
    <mergeCell ref="A75:A80"/>
    <mergeCell ref="G105:H110"/>
    <mergeCell ref="F75:F80"/>
    <mergeCell ref="N81:N86"/>
    <mergeCell ref="N87:N92"/>
    <mergeCell ref="N105:N110"/>
    <mergeCell ref="T57:T62"/>
    <mergeCell ref="T63:T68"/>
    <mergeCell ref="T25:T26"/>
    <mergeCell ref="O63:O68"/>
    <mergeCell ref="A27:A32"/>
    <mergeCell ref="A33:A38"/>
    <mergeCell ref="A39:A44"/>
    <mergeCell ref="F111:F116"/>
    <mergeCell ref="F117:F122"/>
    <mergeCell ref="R69:R74"/>
    <mergeCell ref="O105:O110"/>
    <mergeCell ref="M81:M86"/>
    <mergeCell ref="P87:P92"/>
    <mergeCell ref="P105:P110"/>
    <mergeCell ref="T69:T74"/>
    <mergeCell ref="R75:R80"/>
    <mergeCell ref="T27:T32"/>
    <mergeCell ref="R27:R32"/>
    <mergeCell ref="S27:S32"/>
    <mergeCell ref="T45:T50"/>
    <mergeCell ref="S111:S116"/>
    <mergeCell ref="T111:T116"/>
    <mergeCell ref="R117:R122"/>
    <mergeCell ref="R123:R128"/>
    <mergeCell ref="A1:H1"/>
    <mergeCell ref="A25:A26"/>
    <mergeCell ref="F25:F26"/>
    <mergeCell ref="G25:H26"/>
    <mergeCell ref="B25:C25"/>
    <mergeCell ref="U135:U140"/>
    <mergeCell ref="J129:J134"/>
    <mergeCell ref="K123:K128"/>
    <mergeCell ref="U123:U128"/>
    <mergeCell ref="R135:R140"/>
    <mergeCell ref="S135:S140"/>
    <mergeCell ref="T135:T140"/>
    <mergeCell ref="L129:L134"/>
    <mergeCell ref="K129:K134"/>
    <mergeCell ref="U129:U134"/>
    <mergeCell ref="N111:N116"/>
    <mergeCell ref="N117:N122"/>
    <mergeCell ref="S123:S128"/>
    <mergeCell ref="T123:T128"/>
    <mergeCell ref="S129:S134"/>
    <mergeCell ref="T129:T134"/>
    <mergeCell ref="A135:A140"/>
    <mergeCell ref="F135:F140"/>
    <mergeCell ref="F123:F128"/>
    <mergeCell ref="F129:F134"/>
    <mergeCell ref="O111:O116"/>
    <mergeCell ref="N123:N128"/>
    <mergeCell ref="O117:O122"/>
    <mergeCell ref="G111:H116"/>
    <mergeCell ref="M57:M62"/>
    <mergeCell ref="T87:T92"/>
    <mergeCell ref="R81:R86"/>
    <mergeCell ref="A4:B4"/>
    <mergeCell ref="A111:A116"/>
    <mergeCell ref="U25:U26"/>
    <mergeCell ref="L25:L26"/>
    <mergeCell ref="K25:K26"/>
    <mergeCell ref="M25:M26"/>
    <mergeCell ref="N25:N26"/>
    <mergeCell ref="O25:O26"/>
    <mergeCell ref="R25:R26"/>
    <mergeCell ref="S25:S26"/>
    <mergeCell ref="I105:I110"/>
    <mergeCell ref="AI69:AI73"/>
    <mergeCell ref="G51:H56"/>
    <mergeCell ref="G57:H62"/>
    <mergeCell ref="G63:H68"/>
    <mergeCell ref="I25:I26"/>
    <mergeCell ref="J25:J26"/>
    <mergeCell ref="I27:I32"/>
    <mergeCell ref="D25:E25"/>
    <mergeCell ref="E21:F22"/>
    <mergeCell ref="G21:G22"/>
    <mergeCell ref="E17:F17"/>
    <mergeCell ref="A93:A98"/>
    <mergeCell ref="P25:P26"/>
    <mergeCell ref="F81:F86"/>
    <mergeCell ref="F87:F92"/>
    <mergeCell ref="A99:A104"/>
    <mergeCell ref="A105:A110"/>
    <mergeCell ref="F99:F104"/>
    <mergeCell ref="S45:S50"/>
    <mergeCell ref="S51:S56"/>
    <mergeCell ref="AI63:AI67"/>
  </mergeCells>
  <phoneticPr fontId="2" type="noConversion"/>
  <dataValidations disablePrompts="1" count="2">
    <dataValidation type="list" allowBlank="1" showInputMessage="1" showErrorMessage="1" sqref="U27:U31 U135:U139 U129:U133 U123:U127 U117:U121 U111:U115 U105:U109 U99:U103 U93:U97 U87:U91 U81:U85 U75:U79 U69:U73 U63:U67 U57:U61 U51:U55 U45:U49 U39:U43 U33:U37">
      <formula1>$A$162:$A$180</formula1>
    </dataValidation>
    <dataValidation type="list" allowBlank="1" showInputMessage="1" showErrorMessage="1" sqref="G11">
      <formula1>$C$53:$C$54</formula1>
    </dataValidation>
  </dataValidations>
  <printOptions gridLines="1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EI292"/>
  <sheetViews>
    <sheetView zoomScale="75" zoomScaleNormal="85" workbookViewId="0">
      <selection sqref="A1:H1"/>
    </sheetView>
  </sheetViews>
  <sheetFormatPr defaultRowHeight="12.75"/>
  <cols>
    <col min="1" max="1" width="53.7109375" style="2" customWidth="1"/>
    <col min="2" max="2" width="19" style="3" customWidth="1"/>
    <col min="3" max="3" width="17.28515625" style="2" customWidth="1"/>
    <col min="4" max="4" width="15.7109375" style="3" customWidth="1"/>
    <col min="5" max="5" width="24.140625" style="2" customWidth="1"/>
    <col min="6" max="6" width="26.28515625" style="136" customWidth="1"/>
    <col min="7" max="7" width="15.7109375" style="2" customWidth="1"/>
    <col min="8" max="8" width="15.5703125" style="2" customWidth="1"/>
    <col min="9" max="9" width="17.7109375" style="2" customWidth="1"/>
    <col min="10" max="10" width="17.7109375" style="100" customWidth="1"/>
    <col min="11" max="11" width="16.5703125" style="100" customWidth="1"/>
    <col min="12" max="12" width="16.42578125" style="3" customWidth="1"/>
    <col min="13" max="13" width="16.42578125" style="100" customWidth="1"/>
    <col min="14" max="14" width="14.7109375" style="100" customWidth="1"/>
    <col min="15" max="20" width="14.7109375" style="136" customWidth="1"/>
    <col min="21" max="21" width="27.5703125" style="3" customWidth="1"/>
    <col min="22" max="22" width="28.7109375" style="3" customWidth="1"/>
    <col min="23" max="23" width="14.7109375" style="22" hidden="1" customWidth="1"/>
    <col min="24" max="33" width="0" style="2" hidden="1" customWidth="1"/>
    <col min="34" max="47" width="0" style="28" hidden="1" customWidth="1"/>
    <col min="48" max="63" width="0" style="2" hidden="1" customWidth="1"/>
    <col min="64" max="16384" width="9.140625" style="2"/>
  </cols>
  <sheetData>
    <row r="1" spans="1:8" ht="18.75" customHeight="1">
      <c r="A1" s="246" t="s">
        <v>147</v>
      </c>
      <c r="B1" s="246"/>
      <c r="C1" s="246"/>
      <c r="D1" s="246"/>
      <c r="E1" s="246"/>
      <c r="F1" s="246"/>
      <c r="G1" s="246"/>
      <c r="H1" s="246"/>
    </row>
    <row r="2" spans="1:8" ht="18">
      <c r="A2" s="68" t="s">
        <v>119</v>
      </c>
      <c r="B2" s="185"/>
      <c r="C2" s="52"/>
      <c r="D2" s="185"/>
      <c r="E2" s="52"/>
      <c r="F2" s="143"/>
      <c r="G2" s="52"/>
      <c r="H2" s="52"/>
    </row>
    <row r="3" spans="1:8" ht="18">
      <c r="A3" s="68"/>
      <c r="B3" s="185"/>
      <c r="C3" s="52"/>
      <c r="D3" s="185"/>
      <c r="E3" s="52"/>
      <c r="F3" s="143"/>
      <c r="G3" s="52"/>
    </row>
    <row r="4" spans="1:8">
      <c r="A4" s="240" t="s">
        <v>143</v>
      </c>
      <c r="B4" s="240"/>
      <c r="C4" s="7"/>
      <c r="D4" s="185"/>
      <c r="E4" s="52"/>
      <c r="F4" s="143"/>
      <c r="G4" s="52"/>
    </row>
    <row r="5" spans="1:8">
      <c r="A5" s="97" t="s">
        <v>37</v>
      </c>
      <c r="B5" s="19" t="s">
        <v>70</v>
      </c>
      <c r="C5" s="19" t="s">
        <v>72</v>
      </c>
      <c r="D5" s="185"/>
      <c r="E5" s="17" t="s">
        <v>15</v>
      </c>
      <c r="F5" s="14"/>
      <c r="G5" s="23"/>
    </row>
    <row r="6" spans="1:8">
      <c r="A6" s="107" t="s">
        <v>29</v>
      </c>
      <c r="B6" s="221"/>
      <c r="C6" s="160">
        <v>49</v>
      </c>
      <c r="D6" s="185"/>
      <c r="E6" s="18" t="s">
        <v>12</v>
      </c>
      <c r="F6" s="19" t="s">
        <v>24</v>
      </c>
    </row>
    <row r="7" spans="1:8">
      <c r="A7" s="23"/>
      <c r="B7" s="146"/>
      <c r="C7" s="132"/>
      <c r="D7" s="185"/>
      <c r="E7" s="84" t="s">
        <v>29</v>
      </c>
      <c r="F7" s="76">
        <v>0</v>
      </c>
      <c r="H7" s="52"/>
    </row>
    <row r="8" spans="1:8">
      <c r="A8" s="42" t="s">
        <v>36</v>
      </c>
      <c r="B8" s="146"/>
      <c r="C8" s="132"/>
      <c r="D8" s="185"/>
      <c r="E8" s="49" t="s">
        <v>36</v>
      </c>
      <c r="F8" s="76">
        <v>0.25</v>
      </c>
      <c r="H8" s="52"/>
    </row>
    <row r="9" spans="1:8">
      <c r="A9" s="109" t="s">
        <v>73</v>
      </c>
      <c r="B9" s="221"/>
      <c r="C9" s="160">
        <v>602</v>
      </c>
      <c r="D9" s="185"/>
      <c r="E9" s="49" t="s">
        <v>16</v>
      </c>
      <c r="F9" s="76">
        <v>0.95</v>
      </c>
      <c r="H9" s="52"/>
    </row>
    <row r="10" spans="1:8">
      <c r="A10" s="109" t="s">
        <v>74</v>
      </c>
      <c r="B10" s="221"/>
      <c r="C10" s="160">
        <v>37</v>
      </c>
      <c r="D10" s="185"/>
      <c r="E10" s="40"/>
      <c r="F10" s="2"/>
      <c r="G10" s="25"/>
      <c r="H10" s="52"/>
    </row>
    <row r="11" spans="1:8">
      <c r="A11" s="110" t="s">
        <v>4</v>
      </c>
      <c r="B11" s="152">
        <f>B9+B10</f>
        <v>0</v>
      </c>
      <c r="C11" s="129"/>
      <c r="D11" s="185"/>
      <c r="E11" s="7" t="s">
        <v>17</v>
      </c>
      <c r="F11" s="53"/>
      <c r="G11" s="129"/>
      <c r="H11" s="52"/>
    </row>
    <row r="12" spans="1:8">
      <c r="A12" s="23"/>
      <c r="B12" s="146"/>
      <c r="C12" s="132"/>
      <c r="D12" s="185"/>
      <c r="E12" s="133" t="s">
        <v>26</v>
      </c>
      <c r="F12" s="111" t="e">
        <f>B6/B22</f>
        <v>#DIV/0!</v>
      </c>
      <c r="G12" s="16"/>
      <c r="H12" s="52"/>
    </row>
    <row r="13" spans="1:8">
      <c r="A13" s="42" t="s">
        <v>16</v>
      </c>
      <c r="B13" s="146"/>
      <c r="C13" s="132"/>
      <c r="D13" s="185"/>
      <c r="E13" s="133" t="s">
        <v>28</v>
      </c>
      <c r="F13" s="111" t="e">
        <f>B11/B22</f>
        <v>#DIV/0!</v>
      </c>
      <c r="H13" s="52"/>
    </row>
    <row r="14" spans="1:8">
      <c r="A14" s="109" t="s">
        <v>75</v>
      </c>
      <c r="B14" s="221"/>
      <c r="C14" s="160">
        <v>15</v>
      </c>
      <c r="D14" s="185"/>
      <c r="E14" s="133" t="s">
        <v>27</v>
      </c>
      <c r="F14" s="111" t="e">
        <f>B20/B22</f>
        <v>#DIV/0!</v>
      </c>
      <c r="H14" s="52"/>
    </row>
    <row r="15" spans="1:8">
      <c r="A15" s="109" t="s">
        <v>76</v>
      </c>
      <c r="B15" s="221"/>
      <c r="C15" s="160">
        <v>27</v>
      </c>
      <c r="D15" s="185"/>
      <c r="E15" s="130" t="s">
        <v>18</v>
      </c>
      <c r="F15" s="112" t="e">
        <f>F7*F12+F8*F13+F9*F14</f>
        <v>#DIV/0!</v>
      </c>
      <c r="H15" s="52"/>
    </row>
    <row r="16" spans="1:8">
      <c r="A16" s="109" t="s">
        <v>77</v>
      </c>
      <c r="B16" s="221"/>
      <c r="C16" s="160">
        <v>228</v>
      </c>
      <c r="D16" s="185"/>
      <c r="F16" s="2"/>
      <c r="H16" s="52"/>
    </row>
    <row r="17" spans="1:63">
      <c r="A17" s="110" t="s">
        <v>78</v>
      </c>
      <c r="B17" s="221"/>
      <c r="C17" s="160">
        <v>173</v>
      </c>
      <c r="D17" s="185"/>
      <c r="E17" s="250" t="s">
        <v>61</v>
      </c>
      <c r="F17" s="250"/>
      <c r="G17" s="72" t="e">
        <f>'Site Data'!C42/12*F15*B22</f>
        <v>#DIV/0!</v>
      </c>
      <c r="H17" s="52"/>
    </row>
    <row r="18" spans="1:63">
      <c r="A18" s="110" t="s">
        <v>79</v>
      </c>
      <c r="B18" s="221"/>
      <c r="C18" s="161">
        <v>468</v>
      </c>
      <c r="D18" s="185"/>
      <c r="E18" s="17"/>
      <c r="F18" s="74"/>
      <c r="G18" s="202"/>
      <c r="H18" s="52"/>
      <c r="J18" s="2"/>
      <c r="K18" s="2"/>
    </row>
    <row r="19" spans="1:63">
      <c r="A19" s="110" t="s">
        <v>142</v>
      </c>
      <c r="B19" s="221"/>
      <c r="C19" s="161">
        <v>0</v>
      </c>
      <c r="D19" s="185"/>
      <c r="E19" s="17"/>
      <c r="F19" s="74"/>
      <c r="G19" s="202"/>
      <c r="H19" s="52"/>
      <c r="J19" s="2"/>
      <c r="K19" s="2"/>
    </row>
    <row r="20" spans="1:63">
      <c r="A20" s="110" t="s">
        <v>4</v>
      </c>
      <c r="B20" s="152">
        <f>SUM(B14:B19)</f>
        <v>0</v>
      </c>
      <c r="C20" s="159"/>
      <c r="D20" s="185"/>
      <c r="E20" s="52"/>
      <c r="F20" s="143"/>
      <c r="G20" s="52"/>
      <c r="H20" s="52"/>
      <c r="J20" s="2"/>
      <c r="K20" s="2"/>
    </row>
    <row r="21" spans="1:63" ht="12.75" customHeight="1">
      <c r="A21" s="23"/>
      <c r="B21" s="146"/>
      <c r="C21" s="159"/>
      <c r="D21" s="185"/>
      <c r="E21" s="251" t="s">
        <v>125</v>
      </c>
      <c r="F21" s="251"/>
      <c r="G21" s="248">
        <f>'Site Data'!C42/12*(F7*B6*C6+F8*(SUMPRODUCT(B9:B10,C9:C10))+F9*(SUMPRODUCT(B14:B19,C14:C19)))*2.72/43560</f>
        <v>0</v>
      </c>
      <c r="H21" s="52"/>
      <c r="J21" s="2"/>
      <c r="K21" s="2"/>
    </row>
    <row r="22" spans="1:63">
      <c r="A22" s="110" t="s">
        <v>106</v>
      </c>
      <c r="B22" s="152">
        <f>B6+B11+B20</f>
        <v>0</v>
      </c>
      <c r="C22" s="28"/>
      <c r="D22" s="185"/>
      <c r="E22" s="251"/>
      <c r="F22" s="251"/>
      <c r="G22" s="248"/>
      <c r="H22" s="52"/>
      <c r="J22" s="2"/>
      <c r="K22" s="2"/>
    </row>
    <row r="23" spans="1:63" s="14" customFormat="1" ht="18">
      <c r="A23" s="65"/>
      <c r="B23" s="51"/>
      <c r="D23" s="51"/>
      <c r="F23" s="144"/>
      <c r="L23" s="51"/>
      <c r="M23" s="117"/>
      <c r="N23" s="117"/>
      <c r="O23" s="117"/>
      <c r="P23" s="117"/>
      <c r="Q23" s="117"/>
      <c r="R23" s="117"/>
      <c r="S23" s="117"/>
      <c r="T23" s="117"/>
      <c r="U23" s="52"/>
      <c r="V23" s="50"/>
      <c r="X23" s="149"/>
      <c r="Y23" s="149"/>
      <c r="Z23" s="149"/>
      <c r="AA23" s="149"/>
      <c r="AB23" s="149"/>
      <c r="AC23" s="149"/>
      <c r="AD23" s="33"/>
      <c r="AE23" s="33"/>
      <c r="AF23" s="33"/>
      <c r="AG23" s="33"/>
      <c r="AH23" s="33"/>
      <c r="AI23" s="33"/>
      <c r="AJ23" s="3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</row>
    <row r="24" spans="1:63" s="14" customFormat="1" ht="18.75" thickBot="1">
      <c r="A24" s="12" t="s">
        <v>127</v>
      </c>
      <c r="B24" s="51"/>
      <c r="D24" s="51"/>
      <c r="F24" s="144"/>
      <c r="I24" s="16"/>
      <c r="J24" s="137"/>
      <c r="K24" s="117"/>
      <c r="L24" s="51"/>
      <c r="M24" s="117"/>
      <c r="N24" s="117"/>
      <c r="O24" s="117"/>
      <c r="P24" s="117"/>
      <c r="Q24" s="117"/>
      <c r="R24" s="117"/>
      <c r="S24" s="117"/>
      <c r="T24" s="117"/>
      <c r="U24" s="52"/>
      <c r="V24" s="50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</row>
    <row r="25" spans="1:63" s="174" customFormat="1" ht="12.75" customHeight="1">
      <c r="A25" s="292"/>
      <c r="B25" s="285" t="s">
        <v>80</v>
      </c>
      <c r="C25" s="286"/>
      <c r="D25" s="285" t="s">
        <v>81</v>
      </c>
      <c r="E25" s="286"/>
      <c r="F25" s="294" t="s">
        <v>83</v>
      </c>
      <c r="G25" s="283" t="s">
        <v>151</v>
      </c>
      <c r="H25" s="283"/>
      <c r="I25" s="283" t="s">
        <v>152</v>
      </c>
      <c r="J25" s="261" t="s">
        <v>84</v>
      </c>
      <c r="K25" s="259" t="s">
        <v>85</v>
      </c>
      <c r="L25" s="257" t="s">
        <v>103</v>
      </c>
      <c r="M25" s="261" t="s">
        <v>13</v>
      </c>
      <c r="N25" s="261" t="s">
        <v>104</v>
      </c>
      <c r="O25" s="259" t="s">
        <v>153</v>
      </c>
      <c r="P25" s="287" t="s">
        <v>86</v>
      </c>
      <c r="Q25" s="317" t="s">
        <v>87</v>
      </c>
      <c r="R25" s="263" t="s">
        <v>88</v>
      </c>
      <c r="S25" s="263" t="s">
        <v>89</v>
      </c>
      <c r="T25" s="263" t="s">
        <v>90</v>
      </c>
      <c r="U25" s="255" t="s">
        <v>20</v>
      </c>
      <c r="V25" s="172"/>
      <c r="W25" s="173"/>
      <c r="X25" s="174" t="s">
        <v>31</v>
      </c>
      <c r="AH25" s="175"/>
      <c r="AI25" s="175"/>
      <c r="AJ25" s="175"/>
      <c r="AK25" s="175"/>
      <c r="AL25" s="175"/>
      <c r="AM25" s="175"/>
      <c r="AN25" s="175"/>
      <c r="AO25" s="175"/>
      <c r="AP25" s="175"/>
      <c r="AQ25" s="175"/>
      <c r="AR25" s="175"/>
      <c r="AS25" s="175" t="s">
        <v>91</v>
      </c>
      <c r="AT25" s="175"/>
      <c r="AU25" s="175"/>
    </row>
    <row r="26" spans="1:63" s="174" customFormat="1" ht="90" thickBot="1">
      <c r="A26" s="293"/>
      <c r="B26" s="186" t="s">
        <v>70</v>
      </c>
      <c r="C26" s="176" t="s">
        <v>82</v>
      </c>
      <c r="D26" s="186" t="s">
        <v>70</v>
      </c>
      <c r="E26" s="176" t="s">
        <v>82</v>
      </c>
      <c r="F26" s="295"/>
      <c r="G26" s="284"/>
      <c r="H26" s="284"/>
      <c r="I26" s="284"/>
      <c r="J26" s="262"/>
      <c r="K26" s="260"/>
      <c r="L26" s="258"/>
      <c r="M26" s="262"/>
      <c r="N26" s="262"/>
      <c r="O26" s="260"/>
      <c r="P26" s="288"/>
      <c r="Q26" s="318"/>
      <c r="R26" s="264"/>
      <c r="S26" s="264"/>
      <c r="T26" s="264"/>
      <c r="U26" s="256"/>
      <c r="V26" s="177"/>
      <c r="W26" s="126"/>
      <c r="X26" s="116" t="s">
        <v>38</v>
      </c>
      <c r="Y26" s="116" t="s">
        <v>56</v>
      </c>
      <c r="Z26" s="116" t="s">
        <v>43</v>
      </c>
      <c r="AA26" s="116" t="s">
        <v>44</v>
      </c>
      <c r="AB26" s="116" t="s">
        <v>45</v>
      </c>
      <c r="AC26" s="116" t="s">
        <v>97</v>
      </c>
      <c r="AD26" s="116" t="s">
        <v>98</v>
      </c>
      <c r="AE26" s="116" t="s">
        <v>65</v>
      </c>
      <c r="AF26" s="116" t="s">
        <v>66</v>
      </c>
      <c r="AG26" s="116" t="s">
        <v>94</v>
      </c>
      <c r="AH26" s="116" t="s">
        <v>48</v>
      </c>
      <c r="AI26" s="116" t="s">
        <v>67</v>
      </c>
      <c r="AJ26" s="116" t="s">
        <v>57</v>
      </c>
      <c r="AK26" s="116" t="s">
        <v>58</v>
      </c>
      <c r="AL26" s="116" t="s">
        <v>95</v>
      </c>
      <c r="AM26" s="116" t="s">
        <v>96</v>
      </c>
      <c r="AN26" s="116" t="s">
        <v>49</v>
      </c>
      <c r="AO26" s="116" t="s">
        <v>59</v>
      </c>
      <c r="AP26" s="116" t="s">
        <v>60</v>
      </c>
      <c r="AQ26" s="180"/>
      <c r="AR26" s="181"/>
      <c r="AS26" s="116" t="s">
        <v>38</v>
      </c>
      <c r="AT26" s="116" t="s">
        <v>56</v>
      </c>
      <c r="AU26" s="116" t="s">
        <v>43</v>
      </c>
      <c r="AV26" s="116" t="s">
        <v>44</v>
      </c>
      <c r="AW26" s="116" t="s">
        <v>45</v>
      </c>
      <c r="AX26" s="116" t="s">
        <v>97</v>
      </c>
      <c r="AY26" s="116" t="s">
        <v>98</v>
      </c>
      <c r="AZ26" s="116" t="s">
        <v>65</v>
      </c>
      <c r="BA26" s="116" t="s">
        <v>66</v>
      </c>
      <c r="BB26" s="116" t="s">
        <v>94</v>
      </c>
      <c r="BC26" s="116" t="s">
        <v>48</v>
      </c>
      <c r="BD26" s="116" t="s">
        <v>67</v>
      </c>
      <c r="BE26" s="116" t="s">
        <v>57</v>
      </c>
      <c r="BF26" s="116" t="s">
        <v>58</v>
      </c>
      <c r="BG26" s="116" t="s">
        <v>95</v>
      </c>
      <c r="BH26" s="116" t="s">
        <v>96</v>
      </c>
      <c r="BI26" s="116" t="s">
        <v>49</v>
      </c>
      <c r="BJ26" s="116" t="s">
        <v>59</v>
      </c>
      <c r="BK26" s="116" t="s">
        <v>60</v>
      </c>
    </row>
    <row r="27" spans="1:63">
      <c r="A27" s="252" t="str">
        <f>A162</f>
        <v>G1-2 Green Roof</v>
      </c>
      <c r="B27" s="187"/>
      <c r="C27" s="164" t="s">
        <v>29</v>
      </c>
      <c r="D27" s="193"/>
      <c r="E27" s="164" t="s">
        <v>75</v>
      </c>
      <c r="F27" s="289">
        <f>1.7/12*('Site Data'!$F$26*$B27+'Site Data'!$F$27*($B28+$B29)+'Site Data'!$F$28*SUM($D27:$D32))</f>
        <v>0</v>
      </c>
      <c r="G27" s="271" t="s">
        <v>39</v>
      </c>
      <c r="H27" s="272"/>
      <c r="I27" s="265">
        <v>1</v>
      </c>
      <c r="J27" s="299">
        <f>X153</f>
        <v>0</v>
      </c>
      <c r="K27" s="299">
        <f>F27+J27</f>
        <v>0</v>
      </c>
      <c r="L27" s="308" t="s">
        <v>14</v>
      </c>
      <c r="M27" s="314"/>
      <c r="N27" s="311">
        <f>IF(M27*I27&lt;=K27,M27*I27,K27)</f>
        <v>0</v>
      </c>
      <c r="O27" s="299">
        <f>K27-N27</f>
        <v>0</v>
      </c>
      <c r="P27" s="265"/>
      <c r="Q27" s="302">
        <f>AS153</f>
        <v>0</v>
      </c>
      <c r="R27" s="302">
        <f>1.7/12*('Site Data'!$F$26*B27*'Site Data'!$C$16+'Site Data'!$F$27*(SUMPRODUCT(B28:B29,'Site Data'!$C$19:$C$20))+'Site Data'!$F$28*(SUMPRODUCT(D27:D32,'Site Data'!$C$24:$C$29)))*2.72/43560+Q27</f>
        <v>0</v>
      </c>
      <c r="S27" s="305">
        <f>IF(K27&gt;0,IF(M27&lt;K27,(R27*N27/K27)+(M27-N27)/K27*P27*R27,(R27*N27/K27)+(K27-N27)/K27*P27*R27),0)</f>
        <v>0</v>
      </c>
      <c r="T27" s="302">
        <f>R27-S27</f>
        <v>0</v>
      </c>
      <c r="U27" s="296"/>
      <c r="X27" s="268">
        <f t="shared" ref="X27:AP27" si="0">IF($U27=X$26,$O27,0)</f>
        <v>0</v>
      </c>
      <c r="Y27" s="268">
        <f t="shared" si="0"/>
        <v>0</v>
      </c>
      <c r="Z27" s="268">
        <f t="shared" si="0"/>
        <v>0</v>
      </c>
      <c r="AA27" s="268">
        <f t="shared" si="0"/>
        <v>0</v>
      </c>
      <c r="AB27" s="268">
        <f t="shared" si="0"/>
        <v>0</v>
      </c>
      <c r="AC27" s="268">
        <f t="shared" si="0"/>
        <v>0</v>
      </c>
      <c r="AD27" s="268">
        <f t="shared" si="0"/>
        <v>0</v>
      </c>
      <c r="AE27" s="268">
        <f t="shared" si="0"/>
        <v>0</v>
      </c>
      <c r="AF27" s="268">
        <f t="shared" si="0"/>
        <v>0</v>
      </c>
      <c r="AG27" s="268">
        <f t="shared" si="0"/>
        <v>0</v>
      </c>
      <c r="AH27" s="268">
        <f t="shared" si="0"/>
        <v>0</v>
      </c>
      <c r="AI27" s="268">
        <f t="shared" si="0"/>
        <v>0</v>
      </c>
      <c r="AJ27" s="268">
        <f t="shared" si="0"/>
        <v>0</v>
      </c>
      <c r="AK27" s="268">
        <f t="shared" si="0"/>
        <v>0</v>
      </c>
      <c r="AL27" s="268">
        <f t="shared" si="0"/>
        <v>0</v>
      </c>
      <c r="AM27" s="268">
        <f t="shared" si="0"/>
        <v>0</v>
      </c>
      <c r="AN27" s="268">
        <f t="shared" si="0"/>
        <v>0</v>
      </c>
      <c r="AO27" s="268">
        <f t="shared" si="0"/>
        <v>0</v>
      </c>
      <c r="AP27" s="268">
        <f t="shared" si="0"/>
        <v>0</v>
      </c>
      <c r="AS27" s="268">
        <f>IF($U27=AS$26,$T27,0)</f>
        <v>0</v>
      </c>
      <c r="AT27" s="268">
        <f t="shared" ref="AT27:BK27" si="1">IF($U27=AT$26,$T27,0)</f>
        <v>0</v>
      </c>
      <c r="AU27" s="268">
        <f t="shared" si="1"/>
        <v>0</v>
      </c>
      <c r="AV27" s="268">
        <f t="shared" si="1"/>
        <v>0</v>
      </c>
      <c r="AW27" s="268">
        <f t="shared" si="1"/>
        <v>0</v>
      </c>
      <c r="AX27" s="268">
        <f t="shared" si="1"/>
        <v>0</v>
      </c>
      <c r="AY27" s="268">
        <f t="shared" si="1"/>
        <v>0</v>
      </c>
      <c r="AZ27" s="268">
        <f t="shared" si="1"/>
        <v>0</v>
      </c>
      <c r="BA27" s="268">
        <f t="shared" si="1"/>
        <v>0</v>
      </c>
      <c r="BB27" s="268">
        <f t="shared" si="1"/>
        <v>0</v>
      </c>
      <c r="BC27" s="268">
        <f t="shared" si="1"/>
        <v>0</v>
      </c>
      <c r="BD27" s="268">
        <f t="shared" si="1"/>
        <v>0</v>
      </c>
      <c r="BE27" s="268">
        <f t="shared" si="1"/>
        <v>0</v>
      </c>
      <c r="BF27" s="268">
        <f t="shared" si="1"/>
        <v>0</v>
      </c>
      <c r="BG27" s="268">
        <f t="shared" si="1"/>
        <v>0</v>
      </c>
      <c r="BH27" s="268">
        <f t="shared" si="1"/>
        <v>0</v>
      </c>
      <c r="BI27" s="268">
        <f t="shared" si="1"/>
        <v>0</v>
      </c>
      <c r="BJ27" s="268">
        <f t="shared" si="1"/>
        <v>0</v>
      </c>
      <c r="BK27" s="268">
        <f t="shared" si="1"/>
        <v>0</v>
      </c>
    </row>
    <row r="28" spans="1:63">
      <c r="A28" s="253"/>
      <c r="B28" s="188"/>
      <c r="C28" s="165" t="s">
        <v>73</v>
      </c>
      <c r="D28" s="194"/>
      <c r="E28" s="165" t="s">
        <v>76</v>
      </c>
      <c r="F28" s="290"/>
      <c r="G28" s="273"/>
      <c r="H28" s="274"/>
      <c r="I28" s="266"/>
      <c r="J28" s="300"/>
      <c r="K28" s="300"/>
      <c r="L28" s="309"/>
      <c r="M28" s="315"/>
      <c r="N28" s="312"/>
      <c r="O28" s="300"/>
      <c r="P28" s="266"/>
      <c r="Q28" s="303"/>
      <c r="R28" s="303"/>
      <c r="S28" s="306"/>
      <c r="T28" s="303"/>
      <c r="U28" s="297"/>
      <c r="X28" s="269"/>
      <c r="Y28" s="269"/>
      <c r="Z28" s="269"/>
      <c r="AA28" s="269"/>
      <c r="AB28" s="269"/>
      <c r="AC28" s="269"/>
      <c r="AD28" s="269"/>
      <c r="AE28" s="269"/>
      <c r="AF28" s="269"/>
      <c r="AG28" s="269"/>
      <c r="AH28" s="269"/>
      <c r="AI28" s="269"/>
      <c r="AJ28" s="269"/>
      <c r="AK28" s="269"/>
      <c r="AL28" s="269"/>
      <c r="AM28" s="269"/>
      <c r="AN28" s="269"/>
      <c r="AO28" s="269"/>
      <c r="AP28" s="269"/>
      <c r="AS28" s="269"/>
      <c r="AT28" s="269"/>
      <c r="AU28" s="269"/>
      <c r="AV28" s="269"/>
      <c r="AW28" s="269"/>
      <c r="AX28" s="269"/>
      <c r="AY28" s="269"/>
      <c r="AZ28" s="269"/>
      <c r="BA28" s="269"/>
      <c r="BB28" s="269"/>
      <c r="BC28" s="269"/>
      <c r="BD28" s="269"/>
      <c r="BE28" s="269"/>
      <c r="BF28" s="269"/>
      <c r="BG28" s="269"/>
      <c r="BH28" s="269"/>
      <c r="BI28" s="269"/>
      <c r="BJ28" s="269"/>
      <c r="BK28" s="269"/>
    </row>
    <row r="29" spans="1:63">
      <c r="A29" s="253"/>
      <c r="B29" s="188"/>
      <c r="C29" s="165" t="s">
        <v>74</v>
      </c>
      <c r="D29" s="194"/>
      <c r="E29" s="165" t="s">
        <v>77</v>
      </c>
      <c r="F29" s="290"/>
      <c r="G29" s="273"/>
      <c r="H29" s="274"/>
      <c r="I29" s="266"/>
      <c r="J29" s="300"/>
      <c r="K29" s="300"/>
      <c r="L29" s="309"/>
      <c r="M29" s="315"/>
      <c r="N29" s="312"/>
      <c r="O29" s="300"/>
      <c r="P29" s="266"/>
      <c r="Q29" s="303"/>
      <c r="R29" s="303"/>
      <c r="S29" s="306"/>
      <c r="T29" s="303"/>
      <c r="U29" s="297"/>
      <c r="X29" s="269"/>
      <c r="Y29" s="269"/>
      <c r="Z29" s="269"/>
      <c r="AA29" s="269"/>
      <c r="AB29" s="269"/>
      <c r="AC29" s="269"/>
      <c r="AD29" s="269"/>
      <c r="AE29" s="269"/>
      <c r="AF29" s="269"/>
      <c r="AG29" s="269"/>
      <c r="AH29" s="269"/>
      <c r="AI29" s="269"/>
      <c r="AJ29" s="269"/>
      <c r="AK29" s="269"/>
      <c r="AL29" s="269"/>
      <c r="AM29" s="269"/>
      <c r="AN29" s="269"/>
      <c r="AO29" s="269"/>
      <c r="AP29" s="269"/>
      <c r="AS29" s="269"/>
      <c r="AT29" s="269"/>
      <c r="AU29" s="269"/>
      <c r="AV29" s="269"/>
      <c r="AW29" s="269"/>
      <c r="AX29" s="269"/>
      <c r="AY29" s="269"/>
      <c r="AZ29" s="269"/>
      <c r="BA29" s="269"/>
      <c r="BB29" s="269"/>
      <c r="BC29" s="269"/>
      <c r="BD29" s="269"/>
      <c r="BE29" s="269"/>
      <c r="BF29" s="269"/>
      <c r="BG29" s="269"/>
      <c r="BH29" s="269"/>
      <c r="BI29" s="269"/>
      <c r="BJ29" s="269"/>
      <c r="BK29" s="269"/>
    </row>
    <row r="30" spans="1:63">
      <c r="A30" s="253"/>
      <c r="B30" s="222"/>
      <c r="C30" s="166"/>
      <c r="D30" s="194"/>
      <c r="E30" s="167" t="s">
        <v>78</v>
      </c>
      <c r="F30" s="290"/>
      <c r="G30" s="273"/>
      <c r="H30" s="274"/>
      <c r="I30" s="266"/>
      <c r="J30" s="300"/>
      <c r="K30" s="300"/>
      <c r="L30" s="309"/>
      <c r="M30" s="315"/>
      <c r="N30" s="312"/>
      <c r="O30" s="300"/>
      <c r="P30" s="266"/>
      <c r="Q30" s="303"/>
      <c r="R30" s="303"/>
      <c r="S30" s="306"/>
      <c r="T30" s="303"/>
      <c r="U30" s="297"/>
      <c r="X30" s="269"/>
      <c r="Y30" s="269"/>
      <c r="Z30" s="269"/>
      <c r="AA30" s="269"/>
      <c r="AB30" s="269"/>
      <c r="AC30" s="269"/>
      <c r="AD30" s="269"/>
      <c r="AE30" s="269"/>
      <c r="AF30" s="269"/>
      <c r="AG30" s="269"/>
      <c r="AH30" s="269"/>
      <c r="AI30" s="269"/>
      <c r="AJ30" s="269"/>
      <c r="AK30" s="269"/>
      <c r="AL30" s="269"/>
      <c r="AM30" s="269"/>
      <c r="AN30" s="269"/>
      <c r="AO30" s="269"/>
      <c r="AP30" s="269"/>
      <c r="AS30" s="269"/>
      <c r="AT30" s="269"/>
      <c r="AU30" s="269"/>
      <c r="AV30" s="269"/>
      <c r="AW30" s="269"/>
      <c r="AX30" s="269"/>
      <c r="AY30" s="269"/>
      <c r="AZ30" s="269"/>
      <c r="BA30" s="269"/>
      <c r="BB30" s="269"/>
      <c r="BC30" s="269"/>
      <c r="BD30" s="269"/>
      <c r="BE30" s="269"/>
      <c r="BF30" s="269"/>
      <c r="BG30" s="269"/>
      <c r="BH30" s="269"/>
      <c r="BI30" s="269"/>
      <c r="BJ30" s="269"/>
      <c r="BK30" s="269"/>
    </row>
    <row r="31" spans="1:63">
      <c r="A31" s="253"/>
      <c r="B31" s="222"/>
      <c r="C31" s="166"/>
      <c r="D31" s="194"/>
      <c r="E31" s="167" t="s">
        <v>79</v>
      </c>
      <c r="F31" s="290"/>
      <c r="G31" s="273"/>
      <c r="H31" s="274"/>
      <c r="I31" s="266"/>
      <c r="J31" s="300"/>
      <c r="K31" s="300"/>
      <c r="L31" s="309"/>
      <c r="M31" s="315"/>
      <c r="N31" s="312"/>
      <c r="O31" s="300"/>
      <c r="P31" s="266"/>
      <c r="Q31" s="303"/>
      <c r="R31" s="303"/>
      <c r="S31" s="306"/>
      <c r="T31" s="303"/>
      <c r="U31" s="297"/>
      <c r="X31" s="270"/>
      <c r="Y31" s="270"/>
      <c r="Z31" s="270"/>
      <c r="AA31" s="270"/>
      <c r="AB31" s="270"/>
      <c r="AC31" s="270"/>
      <c r="AD31" s="270"/>
      <c r="AE31" s="270"/>
      <c r="AF31" s="270"/>
      <c r="AG31" s="270"/>
      <c r="AH31" s="270"/>
      <c r="AI31" s="270"/>
      <c r="AJ31" s="270"/>
      <c r="AK31" s="270"/>
      <c r="AL31" s="270"/>
      <c r="AM31" s="270"/>
      <c r="AN31" s="270"/>
      <c r="AO31" s="270"/>
      <c r="AP31" s="270"/>
      <c r="AS31" s="270"/>
      <c r="AT31" s="270"/>
      <c r="AU31" s="270"/>
      <c r="AV31" s="270"/>
      <c r="AW31" s="270"/>
      <c r="AX31" s="270"/>
      <c r="AY31" s="270"/>
      <c r="AZ31" s="270"/>
      <c r="BA31" s="270"/>
      <c r="BB31" s="270"/>
      <c r="BC31" s="270"/>
      <c r="BD31" s="270"/>
      <c r="BE31" s="270"/>
      <c r="BF31" s="270"/>
      <c r="BG31" s="270"/>
      <c r="BH31" s="270"/>
      <c r="BI31" s="270"/>
      <c r="BJ31" s="270"/>
      <c r="BK31" s="270"/>
    </row>
    <row r="32" spans="1:63" ht="13.5" thickBot="1">
      <c r="A32" s="254"/>
      <c r="B32" s="223"/>
      <c r="C32" s="168"/>
      <c r="D32" s="195"/>
      <c r="E32" s="169" t="s">
        <v>142</v>
      </c>
      <c r="F32" s="291"/>
      <c r="G32" s="275"/>
      <c r="H32" s="276"/>
      <c r="I32" s="267"/>
      <c r="J32" s="301"/>
      <c r="K32" s="301"/>
      <c r="L32" s="310"/>
      <c r="M32" s="316"/>
      <c r="N32" s="313"/>
      <c r="O32" s="301"/>
      <c r="P32" s="267"/>
      <c r="Q32" s="304"/>
      <c r="R32" s="304"/>
      <c r="S32" s="307"/>
      <c r="T32" s="304"/>
      <c r="U32" s="298"/>
      <c r="X32" s="198"/>
      <c r="Y32" s="198"/>
      <c r="Z32" s="198"/>
      <c r="AA32" s="198"/>
      <c r="AB32" s="198"/>
      <c r="AC32" s="198"/>
      <c r="AD32" s="198"/>
      <c r="AE32" s="198"/>
      <c r="AF32" s="198"/>
      <c r="AG32" s="198"/>
      <c r="AH32" s="198"/>
      <c r="AI32" s="198"/>
      <c r="AJ32" s="198"/>
      <c r="AK32" s="198"/>
      <c r="AL32" s="198"/>
      <c r="AM32" s="198"/>
      <c r="AN32" s="198"/>
      <c r="AO32" s="198"/>
      <c r="AP32" s="198"/>
      <c r="AS32" s="198"/>
      <c r="AT32" s="198"/>
      <c r="AU32" s="198"/>
      <c r="AV32" s="198"/>
      <c r="AW32" s="198"/>
      <c r="AX32" s="198"/>
      <c r="AY32" s="198"/>
      <c r="AZ32" s="198"/>
      <c r="BA32" s="198"/>
      <c r="BB32" s="198"/>
      <c r="BC32" s="198"/>
      <c r="BD32" s="198"/>
      <c r="BE32" s="198"/>
      <c r="BF32" s="198"/>
      <c r="BG32" s="198"/>
      <c r="BH32" s="198"/>
      <c r="BI32" s="198"/>
      <c r="BJ32" s="198"/>
      <c r="BK32" s="198"/>
    </row>
    <row r="33" spans="1:63">
      <c r="A33" s="252" t="str">
        <f>A163</f>
        <v>R1 Rainwater Harvesting</v>
      </c>
      <c r="B33" s="187"/>
      <c r="C33" s="164" t="s">
        <v>29</v>
      </c>
      <c r="D33" s="193"/>
      <c r="E33" s="164" t="s">
        <v>75</v>
      </c>
      <c r="F33" s="289">
        <f>1.7/12*('Site Data'!$F$26*$B33+'Site Data'!$F$27*($B34+$B35)+'Site Data'!$F$28*SUM($D33:$D38))</f>
        <v>0</v>
      </c>
      <c r="G33" s="271" t="s">
        <v>53</v>
      </c>
      <c r="H33" s="272"/>
      <c r="I33" s="325"/>
      <c r="J33" s="299">
        <f>Y153</f>
        <v>0</v>
      </c>
      <c r="K33" s="299">
        <f>F33+J33</f>
        <v>0</v>
      </c>
      <c r="L33" s="308" t="s">
        <v>14</v>
      </c>
      <c r="M33" s="308" t="s">
        <v>14</v>
      </c>
      <c r="N33" s="311">
        <f>K33*I33</f>
        <v>0</v>
      </c>
      <c r="O33" s="299">
        <f>K33-N33</f>
        <v>0</v>
      </c>
      <c r="P33" s="265"/>
      <c r="Q33" s="302">
        <f>AT153</f>
        <v>0</v>
      </c>
      <c r="R33" s="302">
        <f>1.7/12*('Site Data'!$F$26*B33*'Site Data'!$C$16+'Site Data'!$F$27*(SUMPRODUCT(B34:B35,'Site Data'!$C$19:$C$20))+'Site Data'!$F$28*(SUMPRODUCT(D33:D38,'Site Data'!$C$24:$C$29)))*2.72/43560+Q33</f>
        <v>0</v>
      </c>
      <c r="S33" s="305">
        <f>IF(K33&gt;0,IF(M33&lt;K33,(R33*N33/K33)+(M33-N33)/K33*P33*R33,(R33*N33/K33)+(K33-N33)/K33*P33*R33),0)</f>
        <v>0</v>
      </c>
      <c r="T33" s="302">
        <f>R33-S33</f>
        <v>0</v>
      </c>
      <c r="U33" s="296"/>
      <c r="X33" s="268">
        <f t="shared" ref="X33:AP33" si="2">IF($U33=X$26,$O33,0)</f>
        <v>0</v>
      </c>
      <c r="Y33" s="268">
        <f t="shared" si="2"/>
        <v>0</v>
      </c>
      <c r="Z33" s="268">
        <f t="shared" si="2"/>
        <v>0</v>
      </c>
      <c r="AA33" s="268">
        <f t="shared" si="2"/>
        <v>0</v>
      </c>
      <c r="AB33" s="268">
        <f t="shared" si="2"/>
        <v>0</v>
      </c>
      <c r="AC33" s="268">
        <f t="shared" si="2"/>
        <v>0</v>
      </c>
      <c r="AD33" s="268">
        <f t="shared" si="2"/>
        <v>0</v>
      </c>
      <c r="AE33" s="268">
        <f t="shared" si="2"/>
        <v>0</v>
      </c>
      <c r="AF33" s="268">
        <f t="shared" si="2"/>
        <v>0</v>
      </c>
      <c r="AG33" s="268">
        <f t="shared" si="2"/>
        <v>0</v>
      </c>
      <c r="AH33" s="268">
        <f t="shared" si="2"/>
        <v>0</v>
      </c>
      <c r="AI33" s="268">
        <f t="shared" si="2"/>
        <v>0</v>
      </c>
      <c r="AJ33" s="268">
        <f t="shared" si="2"/>
        <v>0</v>
      </c>
      <c r="AK33" s="268">
        <f t="shared" si="2"/>
        <v>0</v>
      </c>
      <c r="AL33" s="268">
        <f t="shared" si="2"/>
        <v>0</v>
      </c>
      <c r="AM33" s="268">
        <f t="shared" si="2"/>
        <v>0</v>
      </c>
      <c r="AN33" s="268">
        <f t="shared" si="2"/>
        <v>0</v>
      </c>
      <c r="AO33" s="268">
        <f t="shared" si="2"/>
        <v>0</v>
      </c>
      <c r="AP33" s="268">
        <f t="shared" si="2"/>
        <v>0</v>
      </c>
      <c r="AS33" s="268">
        <f t="shared" ref="AS33:BK33" si="3">IF($U33=AS$26,$T33,0)</f>
        <v>0</v>
      </c>
      <c r="AT33" s="268">
        <f t="shared" si="3"/>
        <v>0</v>
      </c>
      <c r="AU33" s="268">
        <f t="shared" si="3"/>
        <v>0</v>
      </c>
      <c r="AV33" s="268">
        <f t="shared" si="3"/>
        <v>0</v>
      </c>
      <c r="AW33" s="268">
        <f t="shared" si="3"/>
        <v>0</v>
      </c>
      <c r="AX33" s="268">
        <f t="shared" si="3"/>
        <v>0</v>
      </c>
      <c r="AY33" s="268">
        <f t="shared" si="3"/>
        <v>0</v>
      </c>
      <c r="AZ33" s="268">
        <f t="shared" si="3"/>
        <v>0</v>
      </c>
      <c r="BA33" s="268">
        <f t="shared" si="3"/>
        <v>0</v>
      </c>
      <c r="BB33" s="268">
        <f t="shared" si="3"/>
        <v>0</v>
      </c>
      <c r="BC33" s="268">
        <f t="shared" si="3"/>
        <v>0</v>
      </c>
      <c r="BD33" s="268">
        <f t="shared" si="3"/>
        <v>0</v>
      </c>
      <c r="BE33" s="268">
        <f t="shared" si="3"/>
        <v>0</v>
      </c>
      <c r="BF33" s="268">
        <f t="shared" si="3"/>
        <v>0</v>
      </c>
      <c r="BG33" s="268">
        <f t="shared" si="3"/>
        <v>0</v>
      </c>
      <c r="BH33" s="268">
        <f t="shared" si="3"/>
        <v>0</v>
      </c>
      <c r="BI33" s="268">
        <f t="shared" si="3"/>
        <v>0</v>
      </c>
      <c r="BJ33" s="268">
        <f t="shared" si="3"/>
        <v>0</v>
      </c>
      <c r="BK33" s="268">
        <f t="shared" si="3"/>
        <v>0</v>
      </c>
    </row>
    <row r="34" spans="1:63">
      <c r="A34" s="253"/>
      <c r="B34" s="188"/>
      <c r="C34" s="165" t="s">
        <v>73</v>
      </c>
      <c r="D34" s="194"/>
      <c r="E34" s="165" t="s">
        <v>76</v>
      </c>
      <c r="F34" s="290"/>
      <c r="G34" s="273"/>
      <c r="H34" s="274"/>
      <c r="I34" s="326"/>
      <c r="J34" s="300"/>
      <c r="K34" s="300"/>
      <c r="L34" s="309"/>
      <c r="M34" s="309"/>
      <c r="N34" s="312"/>
      <c r="O34" s="300"/>
      <c r="P34" s="266"/>
      <c r="Q34" s="303"/>
      <c r="R34" s="303"/>
      <c r="S34" s="306"/>
      <c r="T34" s="303"/>
      <c r="U34" s="297"/>
      <c r="X34" s="269"/>
      <c r="Y34" s="269"/>
      <c r="Z34" s="269"/>
      <c r="AA34" s="269"/>
      <c r="AB34" s="269"/>
      <c r="AC34" s="269"/>
      <c r="AD34" s="269"/>
      <c r="AE34" s="269"/>
      <c r="AF34" s="269"/>
      <c r="AG34" s="269"/>
      <c r="AH34" s="269"/>
      <c r="AI34" s="269"/>
      <c r="AJ34" s="269"/>
      <c r="AK34" s="269"/>
      <c r="AL34" s="269"/>
      <c r="AM34" s="269"/>
      <c r="AN34" s="269"/>
      <c r="AO34" s="269"/>
      <c r="AP34" s="269"/>
      <c r="AS34" s="269"/>
      <c r="AT34" s="269"/>
      <c r="AU34" s="269"/>
      <c r="AV34" s="269"/>
      <c r="AW34" s="269"/>
      <c r="AX34" s="269"/>
      <c r="AY34" s="269"/>
      <c r="AZ34" s="269"/>
      <c r="BA34" s="269"/>
      <c r="BB34" s="269"/>
      <c r="BC34" s="269"/>
      <c r="BD34" s="269"/>
      <c r="BE34" s="269"/>
      <c r="BF34" s="269"/>
      <c r="BG34" s="269"/>
      <c r="BH34" s="269"/>
      <c r="BI34" s="269"/>
      <c r="BJ34" s="269"/>
      <c r="BK34" s="269"/>
    </row>
    <row r="35" spans="1:63">
      <c r="A35" s="253"/>
      <c r="B35" s="188"/>
      <c r="C35" s="165" t="s">
        <v>74</v>
      </c>
      <c r="D35" s="194"/>
      <c r="E35" s="165" t="s">
        <v>77</v>
      </c>
      <c r="F35" s="290"/>
      <c r="G35" s="273"/>
      <c r="H35" s="274"/>
      <c r="I35" s="326"/>
      <c r="J35" s="300"/>
      <c r="K35" s="300"/>
      <c r="L35" s="309"/>
      <c r="M35" s="309"/>
      <c r="N35" s="312"/>
      <c r="O35" s="300"/>
      <c r="P35" s="266"/>
      <c r="Q35" s="303"/>
      <c r="R35" s="303"/>
      <c r="S35" s="306"/>
      <c r="T35" s="303"/>
      <c r="U35" s="297"/>
      <c r="X35" s="269"/>
      <c r="Y35" s="269"/>
      <c r="Z35" s="269"/>
      <c r="AA35" s="269"/>
      <c r="AB35" s="269"/>
      <c r="AC35" s="269"/>
      <c r="AD35" s="269"/>
      <c r="AE35" s="269"/>
      <c r="AF35" s="269"/>
      <c r="AG35" s="269"/>
      <c r="AH35" s="269"/>
      <c r="AI35" s="269"/>
      <c r="AJ35" s="269"/>
      <c r="AK35" s="269"/>
      <c r="AL35" s="269"/>
      <c r="AM35" s="269"/>
      <c r="AN35" s="269"/>
      <c r="AO35" s="269"/>
      <c r="AP35" s="269"/>
      <c r="AS35" s="269"/>
      <c r="AT35" s="269"/>
      <c r="AU35" s="269"/>
      <c r="AV35" s="269"/>
      <c r="AW35" s="269"/>
      <c r="AX35" s="269"/>
      <c r="AY35" s="269"/>
      <c r="AZ35" s="269"/>
      <c r="BA35" s="269"/>
      <c r="BB35" s="269"/>
      <c r="BC35" s="269"/>
      <c r="BD35" s="269"/>
      <c r="BE35" s="269"/>
      <c r="BF35" s="269"/>
      <c r="BG35" s="269"/>
      <c r="BH35" s="269"/>
      <c r="BI35" s="269"/>
      <c r="BJ35" s="269"/>
      <c r="BK35" s="269"/>
    </row>
    <row r="36" spans="1:63">
      <c r="A36" s="253"/>
      <c r="B36" s="222"/>
      <c r="C36" s="166"/>
      <c r="D36" s="194"/>
      <c r="E36" s="167" t="s">
        <v>78</v>
      </c>
      <c r="F36" s="290"/>
      <c r="G36" s="273"/>
      <c r="H36" s="274"/>
      <c r="I36" s="326"/>
      <c r="J36" s="300"/>
      <c r="K36" s="300"/>
      <c r="L36" s="309"/>
      <c r="M36" s="309"/>
      <c r="N36" s="312"/>
      <c r="O36" s="300"/>
      <c r="P36" s="266"/>
      <c r="Q36" s="303"/>
      <c r="R36" s="303"/>
      <c r="S36" s="306"/>
      <c r="T36" s="303"/>
      <c r="U36" s="297"/>
      <c r="X36" s="269"/>
      <c r="Y36" s="269"/>
      <c r="Z36" s="269"/>
      <c r="AA36" s="269"/>
      <c r="AB36" s="269"/>
      <c r="AC36" s="269"/>
      <c r="AD36" s="269"/>
      <c r="AE36" s="269"/>
      <c r="AF36" s="269"/>
      <c r="AG36" s="269"/>
      <c r="AH36" s="269"/>
      <c r="AI36" s="269"/>
      <c r="AJ36" s="269"/>
      <c r="AK36" s="269"/>
      <c r="AL36" s="269"/>
      <c r="AM36" s="269"/>
      <c r="AN36" s="269"/>
      <c r="AO36" s="269"/>
      <c r="AP36" s="269"/>
      <c r="AS36" s="269"/>
      <c r="AT36" s="269"/>
      <c r="AU36" s="269"/>
      <c r="AV36" s="269"/>
      <c r="AW36" s="269"/>
      <c r="AX36" s="269"/>
      <c r="AY36" s="269"/>
      <c r="AZ36" s="269"/>
      <c r="BA36" s="269"/>
      <c r="BB36" s="269"/>
      <c r="BC36" s="269"/>
      <c r="BD36" s="269"/>
      <c r="BE36" s="269"/>
      <c r="BF36" s="269"/>
      <c r="BG36" s="269"/>
      <c r="BH36" s="269"/>
      <c r="BI36" s="269"/>
      <c r="BJ36" s="269"/>
      <c r="BK36" s="269"/>
    </row>
    <row r="37" spans="1:63">
      <c r="A37" s="253"/>
      <c r="B37" s="224"/>
      <c r="C37" s="178"/>
      <c r="D37" s="194"/>
      <c r="E37" s="179" t="s">
        <v>79</v>
      </c>
      <c r="F37" s="290"/>
      <c r="G37" s="273"/>
      <c r="H37" s="274"/>
      <c r="I37" s="326"/>
      <c r="J37" s="300"/>
      <c r="K37" s="300"/>
      <c r="L37" s="309"/>
      <c r="M37" s="309"/>
      <c r="N37" s="312"/>
      <c r="O37" s="300"/>
      <c r="P37" s="266"/>
      <c r="Q37" s="303"/>
      <c r="R37" s="303"/>
      <c r="S37" s="306"/>
      <c r="T37" s="303"/>
      <c r="U37" s="297"/>
      <c r="X37" s="270"/>
      <c r="Y37" s="270"/>
      <c r="Z37" s="270"/>
      <c r="AA37" s="270"/>
      <c r="AB37" s="270"/>
      <c r="AC37" s="270"/>
      <c r="AD37" s="270"/>
      <c r="AE37" s="270"/>
      <c r="AF37" s="270"/>
      <c r="AG37" s="270"/>
      <c r="AH37" s="270"/>
      <c r="AI37" s="270"/>
      <c r="AJ37" s="270"/>
      <c r="AK37" s="270"/>
      <c r="AL37" s="270"/>
      <c r="AM37" s="270"/>
      <c r="AN37" s="270"/>
      <c r="AO37" s="270"/>
      <c r="AP37" s="270"/>
      <c r="AS37" s="270"/>
      <c r="AT37" s="270"/>
      <c r="AU37" s="270"/>
      <c r="AV37" s="270"/>
      <c r="AW37" s="270"/>
      <c r="AX37" s="270"/>
      <c r="AY37" s="270"/>
      <c r="AZ37" s="270"/>
      <c r="BA37" s="270"/>
      <c r="BB37" s="270"/>
      <c r="BC37" s="270"/>
      <c r="BD37" s="270"/>
      <c r="BE37" s="270"/>
      <c r="BF37" s="270"/>
      <c r="BG37" s="270"/>
      <c r="BH37" s="270"/>
      <c r="BI37" s="270"/>
      <c r="BJ37" s="270"/>
      <c r="BK37" s="270"/>
    </row>
    <row r="38" spans="1:63" ht="13.5" thickBot="1">
      <c r="A38" s="254"/>
      <c r="B38" s="223"/>
      <c r="C38" s="168"/>
      <c r="D38" s="213"/>
      <c r="E38" s="169" t="s">
        <v>142</v>
      </c>
      <c r="F38" s="291"/>
      <c r="G38" s="275"/>
      <c r="H38" s="276"/>
      <c r="I38" s="327"/>
      <c r="J38" s="301"/>
      <c r="K38" s="301"/>
      <c r="L38" s="310"/>
      <c r="M38" s="310"/>
      <c r="N38" s="313"/>
      <c r="O38" s="301"/>
      <c r="P38" s="267"/>
      <c r="Q38" s="304"/>
      <c r="R38" s="304"/>
      <c r="S38" s="307"/>
      <c r="T38" s="304"/>
      <c r="U38" s="298"/>
      <c r="X38" s="198"/>
      <c r="Y38" s="198"/>
      <c r="Z38" s="198"/>
      <c r="AA38" s="198"/>
      <c r="AB38" s="198"/>
      <c r="AC38" s="198"/>
      <c r="AD38" s="198"/>
      <c r="AE38" s="198"/>
      <c r="AF38" s="198"/>
      <c r="AG38" s="198"/>
      <c r="AH38" s="198"/>
      <c r="AI38" s="198"/>
      <c r="AJ38" s="198"/>
      <c r="AK38" s="198"/>
      <c r="AL38" s="198"/>
      <c r="AM38" s="198"/>
      <c r="AN38" s="198"/>
      <c r="AO38" s="198"/>
      <c r="AP38" s="198"/>
      <c r="AS38" s="198"/>
      <c r="AT38" s="198"/>
      <c r="AU38" s="198"/>
      <c r="AV38" s="198"/>
      <c r="AW38" s="198"/>
      <c r="AX38" s="198"/>
      <c r="AY38" s="198"/>
      <c r="AZ38" s="198"/>
      <c r="BA38" s="198"/>
      <c r="BB38" s="198"/>
      <c r="BC38" s="198"/>
      <c r="BD38" s="198"/>
      <c r="BE38" s="198"/>
      <c r="BF38" s="198"/>
      <c r="BG38" s="198"/>
      <c r="BH38" s="198"/>
      <c r="BI38" s="198"/>
      <c r="BJ38" s="198"/>
      <c r="BK38" s="198"/>
    </row>
    <row r="39" spans="1:63">
      <c r="A39" s="252" t="str">
        <f>A164</f>
        <v>D1 Simple Disconnection to a Pervious Area</v>
      </c>
      <c r="B39" s="187"/>
      <c r="C39" s="164" t="s">
        <v>29</v>
      </c>
      <c r="D39" s="193"/>
      <c r="E39" s="164" t="s">
        <v>75</v>
      </c>
      <c r="F39" s="289">
        <f>1.7/12*('Site Data'!$F$26*$B39+'Site Data'!$F$27*($B40+$B41)+'Site Data'!$F$28*SUM($D39:$D44))</f>
        <v>0</v>
      </c>
      <c r="G39" s="271" t="s">
        <v>40</v>
      </c>
      <c r="H39" s="272"/>
      <c r="I39" s="368" t="s">
        <v>14</v>
      </c>
      <c r="J39" s="299">
        <f>Z153</f>
        <v>0</v>
      </c>
      <c r="K39" s="299">
        <f>F39+J39</f>
        <v>0</v>
      </c>
      <c r="L39" s="314"/>
      <c r="M39" s="308" t="s">
        <v>14</v>
      </c>
      <c r="N39" s="311">
        <f>IF(L39*0.02&lt;=K39,L39*0.02,K39)</f>
        <v>0</v>
      </c>
      <c r="O39" s="299">
        <f>K39-N39</f>
        <v>0</v>
      </c>
      <c r="P39" s="265"/>
      <c r="Q39" s="302">
        <f>AU153</f>
        <v>0</v>
      </c>
      <c r="R39" s="302">
        <f>1.7/12*('Site Data'!$F$26*B39*'Site Data'!$C$16+'Site Data'!$F$27*(SUMPRODUCT(B40:B41,'Site Data'!$C$19:$C$20))+'Site Data'!$F$28*(SUMPRODUCT(D39:D44,'Site Data'!$C$24:$C$29)))*2.72/43560+Q39</f>
        <v>0</v>
      </c>
      <c r="S39" s="305">
        <f>IF(K39&gt;0,IF(M39&lt;K39,(R39*N39/K39)+(M39-N39)/K39*P39*R39,(R39*N39/K39)+(K39-N39)/K39*P39*R39),0)</f>
        <v>0</v>
      </c>
      <c r="T39" s="302">
        <f>R39-S39</f>
        <v>0</v>
      </c>
      <c r="U39" s="296"/>
      <c r="X39" s="268">
        <f t="shared" ref="X39:AP39" si="4">IF($U39=X$26,$O39,0)</f>
        <v>0</v>
      </c>
      <c r="Y39" s="268">
        <f t="shared" si="4"/>
        <v>0</v>
      </c>
      <c r="Z39" s="268">
        <f t="shared" si="4"/>
        <v>0</v>
      </c>
      <c r="AA39" s="268">
        <f t="shared" si="4"/>
        <v>0</v>
      </c>
      <c r="AB39" s="268">
        <f t="shared" si="4"/>
        <v>0</v>
      </c>
      <c r="AC39" s="268">
        <f t="shared" si="4"/>
        <v>0</v>
      </c>
      <c r="AD39" s="268">
        <f t="shared" si="4"/>
        <v>0</v>
      </c>
      <c r="AE39" s="268">
        <f t="shared" si="4"/>
        <v>0</v>
      </c>
      <c r="AF39" s="268">
        <f t="shared" si="4"/>
        <v>0</v>
      </c>
      <c r="AG39" s="268">
        <f t="shared" si="4"/>
        <v>0</v>
      </c>
      <c r="AH39" s="268">
        <f t="shared" si="4"/>
        <v>0</v>
      </c>
      <c r="AI39" s="268">
        <f t="shared" si="4"/>
        <v>0</v>
      </c>
      <c r="AJ39" s="268">
        <f t="shared" si="4"/>
        <v>0</v>
      </c>
      <c r="AK39" s="268">
        <f t="shared" si="4"/>
        <v>0</v>
      </c>
      <c r="AL39" s="268">
        <f t="shared" si="4"/>
        <v>0</v>
      </c>
      <c r="AM39" s="268">
        <f t="shared" si="4"/>
        <v>0</v>
      </c>
      <c r="AN39" s="268">
        <f t="shared" si="4"/>
        <v>0</v>
      </c>
      <c r="AO39" s="268">
        <f t="shared" si="4"/>
        <v>0</v>
      </c>
      <c r="AP39" s="268">
        <f t="shared" si="4"/>
        <v>0</v>
      </c>
      <c r="AS39" s="268">
        <f t="shared" ref="AS39:BK39" si="5">IF($U39=AS$26,$T39,0)</f>
        <v>0</v>
      </c>
      <c r="AT39" s="268">
        <f t="shared" si="5"/>
        <v>0</v>
      </c>
      <c r="AU39" s="268">
        <f t="shared" si="5"/>
        <v>0</v>
      </c>
      <c r="AV39" s="268">
        <f t="shared" si="5"/>
        <v>0</v>
      </c>
      <c r="AW39" s="268">
        <f t="shared" si="5"/>
        <v>0</v>
      </c>
      <c r="AX39" s="268">
        <f t="shared" si="5"/>
        <v>0</v>
      </c>
      <c r="AY39" s="268">
        <f t="shared" si="5"/>
        <v>0</v>
      </c>
      <c r="AZ39" s="268">
        <f t="shared" si="5"/>
        <v>0</v>
      </c>
      <c r="BA39" s="268">
        <f t="shared" si="5"/>
        <v>0</v>
      </c>
      <c r="BB39" s="268">
        <f t="shared" si="5"/>
        <v>0</v>
      </c>
      <c r="BC39" s="268">
        <f t="shared" si="5"/>
        <v>0</v>
      </c>
      <c r="BD39" s="268">
        <f t="shared" si="5"/>
        <v>0</v>
      </c>
      <c r="BE39" s="268">
        <f t="shared" si="5"/>
        <v>0</v>
      </c>
      <c r="BF39" s="268">
        <f t="shared" si="5"/>
        <v>0</v>
      </c>
      <c r="BG39" s="268">
        <f t="shared" si="5"/>
        <v>0</v>
      </c>
      <c r="BH39" s="268">
        <f t="shared" si="5"/>
        <v>0</v>
      </c>
      <c r="BI39" s="268">
        <f t="shared" si="5"/>
        <v>0</v>
      </c>
      <c r="BJ39" s="268">
        <f t="shared" si="5"/>
        <v>0</v>
      </c>
      <c r="BK39" s="268">
        <f t="shared" si="5"/>
        <v>0</v>
      </c>
    </row>
    <row r="40" spans="1:63">
      <c r="A40" s="253"/>
      <c r="B40" s="188"/>
      <c r="C40" s="165" t="s">
        <v>73</v>
      </c>
      <c r="D40" s="194"/>
      <c r="E40" s="165" t="s">
        <v>76</v>
      </c>
      <c r="F40" s="290"/>
      <c r="G40" s="273"/>
      <c r="H40" s="274"/>
      <c r="I40" s="369"/>
      <c r="J40" s="300"/>
      <c r="K40" s="300"/>
      <c r="L40" s="315"/>
      <c r="M40" s="309"/>
      <c r="N40" s="312"/>
      <c r="O40" s="300"/>
      <c r="P40" s="266"/>
      <c r="Q40" s="303"/>
      <c r="R40" s="303"/>
      <c r="S40" s="306"/>
      <c r="T40" s="303"/>
      <c r="U40" s="297"/>
      <c r="X40" s="269"/>
      <c r="Y40" s="269"/>
      <c r="Z40" s="269"/>
      <c r="AA40" s="269"/>
      <c r="AB40" s="269"/>
      <c r="AC40" s="269"/>
      <c r="AD40" s="269"/>
      <c r="AE40" s="269"/>
      <c r="AF40" s="269"/>
      <c r="AG40" s="269"/>
      <c r="AH40" s="269"/>
      <c r="AI40" s="269"/>
      <c r="AJ40" s="269"/>
      <c r="AK40" s="269"/>
      <c r="AL40" s="269"/>
      <c r="AM40" s="269"/>
      <c r="AN40" s="269"/>
      <c r="AO40" s="269"/>
      <c r="AP40" s="269"/>
      <c r="AS40" s="269"/>
      <c r="AT40" s="269"/>
      <c r="AU40" s="269"/>
      <c r="AV40" s="269"/>
      <c r="AW40" s="269"/>
      <c r="AX40" s="269"/>
      <c r="AY40" s="269"/>
      <c r="AZ40" s="269"/>
      <c r="BA40" s="269"/>
      <c r="BB40" s="269"/>
      <c r="BC40" s="269"/>
      <c r="BD40" s="269"/>
      <c r="BE40" s="269"/>
      <c r="BF40" s="269"/>
      <c r="BG40" s="269"/>
      <c r="BH40" s="269"/>
      <c r="BI40" s="269"/>
      <c r="BJ40" s="269"/>
      <c r="BK40" s="269"/>
    </row>
    <row r="41" spans="1:63">
      <c r="A41" s="253"/>
      <c r="B41" s="188"/>
      <c r="C41" s="165" t="s">
        <v>74</v>
      </c>
      <c r="D41" s="194"/>
      <c r="E41" s="165" t="s">
        <v>77</v>
      </c>
      <c r="F41" s="290"/>
      <c r="G41" s="273"/>
      <c r="H41" s="274"/>
      <c r="I41" s="369"/>
      <c r="J41" s="300"/>
      <c r="K41" s="300"/>
      <c r="L41" s="315"/>
      <c r="M41" s="309"/>
      <c r="N41" s="312"/>
      <c r="O41" s="300"/>
      <c r="P41" s="266"/>
      <c r="Q41" s="303"/>
      <c r="R41" s="303"/>
      <c r="S41" s="306"/>
      <c r="T41" s="303"/>
      <c r="U41" s="297"/>
      <c r="X41" s="269"/>
      <c r="Y41" s="269"/>
      <c r="Z41" s="269"/>
      <c r="AA41" s="269"/>
      <c r="AB41" s="269"/>
      <c r="AC41" s="269"/>
      <c r="AD41" s="269"/>
      <c r="AE41" s="269"/>
      <c r="AF41" s="269"/>
      <c r="AG41" s="269"/>
      <c r="AH41" s="269"/>
      <c r="AI41" s="269"/>
      <c r="AJ41" s="269"/>
      <c r="AK41" s="269"/>
      <c r="AL41" s="269"/>
      <c r="AM41" s="269"/>
      <c r="AN41" s="269"/>
      <c r="AO41" s="269"/>
      <c r="AP41" s="269"/>
      <c r="AS41" s="269"/>
      <c r="AT41" s="269"/>
      <c r="AU41" s="269"/>
      <c r="AV41" s="269"/>
      <c r="AW41" s="269"/>
      <c r="AX41" s="269"/>
      <c r="AY41" s="269"/>
      <c r="AZ41" s="269"/>
      <c r="BA41" s="269"/>
      <c r="BB41" s="269"/>
      <c r="BC41" s="269"/>
      <c r="BD41" s="269"/>
      <c r="BE41" s="269"/>
      <c r="BF41" s="269"/>
      <c r="BG41" s="269"/>
      <c r="BH41" s="269"/>
      <c r="BI41" s="269"/>
      <c r="BJ41" s="269"/>
      <c r="BK41" s="269"/>
    </row>
    <row r="42" spans="1:63">
      <c r="A42" s="253"/>
      <c r="B42" s="222"/>
      <c r="C42" s="166"/>
      <c r="D42" s="194"/>
      <c r="E42" s="167" t="s">
        <v>78</v>
      </c>
      <c r="F42" s="290"/>
      <c r="G42" s="273"/>
      <c r="H42" s="274"/>
      <c r="I42" s="369"/>
      <c r="J42" s="300"/>
      <c r="K42" s="300"/>
      <c r="L42" s="315"/>
      <c r="M42" s="309"/>
      <c r="N42" s="312"/>
      <c r="O42" s="300"/>
      <c r="P42" s="266"/>
      <c r="Q42" s="303"/>
      <c r="R42" s="303"/>
      <c r="S42" s="306"/>
      <c r="T42" s="303"/>
      <c r="U42" s="297"/>
      <c r="X42" s="269"/>
      <c r="Y42" s="269"/>
      <c r="Z42" s="269"/>
      <c r="AA42" s="269"/>
      <c r="AB42" s="269"/>
      <c r="AC42" s="269"/>
      <c r="AD42" s="269"/>
      <c r="AE42" s="269"/>
      <c r="AF42" s="269"/>
      <c r="AG42" s="269"/>
      <c r="AH42" s="269"/>
      <c r="AI42" s="269"/>
      <c r="AJ42" s="269"/>
      <c r="AK42" s="269"/>
      <c r="AL42" s="269"/>
      <c r="AM42" s="269"/>
      <c r="AN42" s="269"/>
      <c r="AO42" s="269"/>
      <c r="AP42" s="269"/>
      <c r="AS42" s="269"/>
      <c r="AT42" s="269"/>
      <c r="AU42" s="269"/>
      <c r="AV42" s="269"/>
      <c r="AW42" s="269"/>
      <c r="AX42" s="269"/>
      <c r="AY42" s="269"/>
      <c r="AZ42" s="269"/>
      <c r="BA42" s="269"/>
      <c r="BB42" s="269"/>
      <c r="BC42" s="269"/>
      <c r="BD42" s="269"/>
      <c r="BE42" s="269"/>
      <c r="BF42" s="269"/>
      <c r="BG42" s="269"/>
      <c r="BH42" s="269"/>
      <c r="BI42" s="269"/>
      <c r="BJ42" s="269"/>
      <c r="BK42" s="269"/>
    </row>
    <row r="43" spans="1:63">
      <c r="A43" s="253"/>
      <c r="B43" s="224"/>
      <c r="C43" s="166"/>
      <c r="D43" s="194"/>
      <c r="E43" s="167" t="s">
        <v>79</v>
      </c>
      <c r="F43" s="290"/>
      <c r="G43" s="273"/>
      <c r="H43" s="274"/>
      <c r="I43" s="369"/>
      <c r="J43" s="300"/>
      <c r="K43" s="300"/>
      <c r="L43" s="315"/>
      <c r="M43" s="309"/>
      <c r="N43" s="312"/>
      <c r="O43" s="300"/>
      <c r="P43" s="266"/>
      <c r="Q43" s="303"/>
      <c r="R43" s="303"/>
      <c r="S43" s="306"/>
      <c r="T43" s="303"/>
      <c r="U43" s="297"/>
      <c r="X43" s="270"/>
      <c r="Y43" s="270"/>
      <c r="Z43" s="270"/>
      <c r="AA43" s="270"/>
      <c r="AB43" s="270"/>
      <c r="AC43" s="270"/>
      <c r="AD43" s="270"/>
      <c r="AE43" s="270"/>
      <c r="AF43" s="270"/>
      <c r="AG43" s="270"/>
      <c r="AH43" s="270"/>
      <c r="AI43" s="270"/>
      <c r="AJ43" s="270"/>
      <c r="AK43" s="270"/>
      <c r="AL43" s="270"/>
      <c r="AM43" s="270"/>
      <c r="AN43" s="270"/>
      <c r="AO43" s="270"/>
      <c r="AP43" s="270"/>
      <c r="AS43" s="270"/>
      <c r="AT43" s="270"/>
      <c r="AU43" s="270"/>
      <c r="AV43" s="270"/>
      <c r="AW43" s="270"/>
      <c r="AX43" s="270"/>
      <c r="AY43" s="270"/>
      <c r="AZ43" s="270"/>
      <c r="BA43" s="270"/>
      <c r="BB43" s="270"/>
      <c r="BC43" s="270"/>
      <c r="BD43" s="270"/>
      <c r="BE43" s="270"/>
      <c r="BF43" s="270"/>
      <c r="BG43" s="270"/>
      <c r="BH43" s="270"/>
      <c r="BI43" s="270"/>
      <c r="BJ43" s="270"/>
      <c r="BK43" s="270"/>
    </row>
    <row r="44" spans="1:63" ht="13.5" thickBot="1">
      <c r="A44" s="254"/>
      <c r="B44" s="223"/>
      <c r="C44" s="214"/>
      <c r="D44" s="213"/>
      <c r="E44" s="215" t="s">
        <v>142</v>
      </c>
      <c r="F44" s="291"/>
      <c r="G44" s="275"/>
      <c r="H44" s="276"/>
      <c r="I44" s="370"/>
      <c r="J44" s="301"/>
      <c r="K44" s="301"/>
      <c r="L44" s="316"/>
      <c r="M44" s="310"/>
      <c r="N44" s="313"/>
      <c r="O44" s="301"/>
      <c r="P44" s="267"/>
      <c r="Q44" s="304"/>
      <c r="R44" s="304"/>
      <c r="S44" s="307"/>
      <c r="T44" s="304"/>
      <c r="U44" s="298"/>
      <c r="X44" s="198"/>
      <c r="Y44" s="198"/>
      <c r="Z44" s="198"/>
      <c r="AA44" s="198"/>
      <c r="AB44" s="198"/>
      <c r="AC44" s="198"/>
      <c r="AD44" s="198"/>
      <c r="AE44" s="198"/>
      <c r="AF44" s="198"/>
      <c r="AG44" s="198"/>
      <c r="AH44" s="198"/>
      <c r="AI44" s="198"/>
      <c r="AJ44" s="198"/>
      <c r="AK44" s="198"/>
      <c r="AL44" s="198"/>
      <c r="AM44" s="198"/>
      <c r="AN44" s="198"/>
      <c r="AO44" s="198"/>
      <c r="AP44" s="198"/>
      <c r="AS44" s="198"/>
      <c r="AT44" s="198"/>
      <c r="AU44" s="198"/>
      <c r="AV44" s="198"/>
      <c r="AW44" s="198"/>
      <c r="AX44" s="198"/>
      <c r="AY44" s="198"/>
      <c r="AZ44" s="198"/>
      <c r="BA44" s="198"/>
      <c r="BB44" s="198"/>
      <c r="BC44" s="198"/>
      <c r="BD44" s="198"/>
      <c r="BE44" s="198"/>
      <c r="BF44" s="198"/>
      <c r="BG44" s="198"/>
      <c r="BH44" s="198"/>
      <c r="BI44" s="198"/>
      <c r="BJ44" s="198"/>
      <c r="BK44" s="198"/>
    </row>
    <row r="45" spans="1:63">
      <c r="A45" s="343" t="str">
        <f>A165</f>
        <v>D2 Simple Disconnection to a Conservation Area</v>
      </c>
      <c r="B45" s="187"/>
      <c r="C45" s="164" t="s">
        <v>29</v>
      </c>
      <c r="D45" s="193"/>
      <c r="E45" s="164" t="s">
        <v>75</v>
      </c>
      <c r="F45" s="289">
        <f>1.7/12*('Site Data'!$F$26*$B45+'Site Data'!$F$27*($B46+$B47)+'Site Data'!$F$28*SUM($D45:$D50))</f>
        <v>0</v>
      </c>
      <c r="G45" s="271" t="s">
        <v>41</v>
      </c>
      <c r="H45" s="272"/>
      <c r="I45" s="265" t="s">
        <v>14</v>
      </c>
      <c r="J45" s="299">
        <f>AA153</f>
        <v>0</v>
      </c>
      <c r="K45" s="299">
        <f>F45+J45</f>
        <v>0</v>
      </c>
      <c r="L45" s="314"/>
      <c r="M45" s="308" t="s">
        <v>14</v>
      </c>
      <c r="N45" s="311">
        <f>IF(L45*0.06&lt;=K45,L45*0.06,K45)</f>
        <v>0</v>
      </c>
      <c r="O45" s="299">
        <f>K45-N45</f>
        <v>0</v>
      </c>
      <c r="P45" s="265"/>
      <c r="Q45" s="302">
        <f>AV153</f>
        <v>0</v>
      </c>
      <c r="R45" s="302">
        <f>1.7/12*('Site Data'!$F$26*B45*'Site Data'!$C$16+'Site Data'!$F$27*(SUMPRODUCT(B46:B47,'Site Data'!$C$19:$C$20))+'Site Data'!$F$28*(SUMPRODUCT(D45:D50,'Site Data'!$C$24:$C$29)))*2.72/43560+Q45</f>
        <v>0</v>
      </c>
      <c r="S45" s="305">
        <f>IF(K45&gt;0,IF(M45&lt;K45,(R45*N45/K45)+(M45-N45)/K45*P45*R45,(R45*N45/K45)+(K45-N45)/K45*P45*R45),0)</f>
        <v>0</v>
      </c>
      <c r="T45" s="302">
        <f>R45-S45</f>
        <v>0</v>
      </c>
      <c r="U45" s="296"/>
      <c r="X45" s="268">
        <f t="shared" ref="X45:AP45" si="6">IF($U45=X$26,$O45,0)</f>
        <v>0</v>
      </c>
      <c r="Y45" s="268">
        <f t="shared" si="6"/>
        <v>0</v>
      </c>
      <c r="Z45" s="268">
        <f t="shared" si="6"/>
        <v>0</v>
      </c>
      <c r="AA45" s="268">
        <f t="shared" si="6"/>
        <v>0</v>
      </c>
      <c r="AB45" s="268">
        <f t="shared" si="6"/>
        <v>0</v>
      </c>
      <c r="AC45" s="268">
        <f t="shared" si="6"/>
        <v>0</v>
      </c>
      <c r="AD45" s="268">
        <f t="shared" si="6"/>
        <v>0</v>
      </c>
      <c r="AE45" s="268">
        <f t="shared" si="6"/>
        <v>0</v>
      </c>
      <c r="AF45" s="268">
        <f t="shared" si="6"/>
        <v>0</v>
      </c>
      <c r="AG45" s="268">
        <f t="shared" si="6"/>
        <v>0</v>
      </c>
      <c r="AH45" s="268">
        <f t="shared" si="6"/>
        <v>0</v>
      </c>
      <c r="AI45" s="268">
        <f t="shared" si="6"/>
        <v>0</v>
      </c>
      <c r="AJ45" s="268">
        <f t="shared" si="6"/>
        <v>0</v>
      </c>
      <c r="AK45" s="268">
        <f t="shared" si="6"/>
        <v>0</v>
      </c>
      <c r="AL45" s="268">
        <f t="shared" si="6"/>
        <v>0</v>
      </c>
      <c r="AM45" s="268">
        <f t="shared" si="6"/>
        <v>0</v>
      </c>
      <c r="AN45" s="268">
        <f t="shared" si="6"/>
        <v>0</v>
      </c>
      <c r="AO45" s="268">
        <f t="shared" si="6"/>
        <v>0</v>
      </c>
      <c r="AP45" s="268">
        <f t="shared" si="6"/>
        <v>0</v>
      </c>
      <c r="AS45" s="268">
        <f t="shared" ref="AS45:BK45" si="7">IF($U45=AS$26,$T45,0)</f>
        <v>0</v>
      </c>
      <c r="AT45" s="268">
        <f t="shared" si="7"/>
        <v>0</v>
      </c>
      <c r="AU45" s="268">
        <f t="shared" si="7"/>
        <v>0</v>
      </c>
      <c r="AV45" s="268">
        <f t="shared" si="7"/>
        <v>0</v>
      </c>
      <c r="AW45" s="268">
        <f t="shared" si="7"/>
        <v>0</v>
      </c>
      <c r="AX45" s="268">
        <f t="shared" si="7"/>
        <v>0</v>
      </c>
      <c r="AY45" s="268">
        <f t="shared" si="7"/>
        <v>0</v>
      </c>
      <c r="AZ45" s="268">
        <f t="shared" si="7"/>
        <v>0</v>
      </c>
      <c r="BA45" s="268">
        <f t="shared" si="7"/>
        <v>0</v>
      </c>
      <c r="BB45" s="268">
        <f t="shared" si="7"/>
        <v>0</v>
      </c>
      <c r="BC45" s="268">
        <f t="shared" si="7"/>
        <v>0</v>
      </c>
      <c r="BD45" s="268">
        <f t="shared" si="7"/>
        <v>0</v>
      </c>
      <c r="BE45" s="268">
        <f t="shared" si="7"/>
        <v>0</v>
      </c>
      <c r="BF45" s="268">
        <f t="shared" si="7"/>
        <v>0</v>
      </c>
      <c r="BG45" s="268">
        <f t="shared" si="7"/>
        <v>0</v>
      </c>
      <c r="BH45" s="268">
        <f t="shared" si="7"/>
        <v>0</v>
      </c>
      <c r="BI45" s="268">
        <f t="shared" si="7"/>
        <v>0</v>
      </c>
      <c r="BJ45" s="268">
        <f t="shared" si="7"/>
        <v>0</v>
      </c>
      <c r="BK45" s="268">
        <f t="shared" si="7"/>
        <v>0</v>
      </c>
    </row>
    <row r="46" spans="1:63">
      <c r="A46" s="344"/>
      <c r="B46" s="188"/>
      <c r="C46" s="165" t="s">
        <v>73</v>
      </c>
      <c r="D46" s="194"/>
      <c r="E46" s="165" t="s">
        <v>76</v>
      </c>
      <c r="F46" s="290"/>
      <c r="G46" s="273"/>
      <c r="H46" s="274"/>
      <c r="I46" s="266"/>
      <c r="J46" s="300"/>
      <c r="K46" s="300"/>
      <c r="L46" s="315"/>
      <c r="M46" s="309"/>
      <c r="N46" s="312"/>
      <c r="O46" s="300"/>
      <c r="P46" s="266"/>
      <c r="Q46" s="303"/>
      <c r="R46" s="303"/>
      <c r="S46" s="306"/>
      <c r="T46" s="303"/>
      <c r="U46" s="297"/>
      <c r="X46" s="269"/>
      <c r="Y46" s="269"/>
      <c r="Z46" s="269"/>
      <c r="AA46" s="269"/>
      <c r="AB46" s="269"/>
      <c r="AC46" s="269"/>
      <c r="AD46" s="269"/>
      <c r="AE46" s="269"/>
      <c r="AF46" s="269"/>
      <c r="AG46" s="269"/>
      <c r="AH46" s="269"/>
      <c r="AI46" s="269"/>
      <c r="AJ46" s="269"/>
      <c r="AK46" s="269"/>
      <c r="AL46" s="269"/>
      <c r="AM46" s="269"/>
      <c r="AN46" s="269"/>
      <c r="AO46" s="269"/>
      <c r="AP46" s="269"/>
      <c r="AS46" s="269"/>
      <c r="AT46" s="269"/>
      <c r="AU46" s="269"/>
      <c r="AV46" s="269"/>
      <c r="AW46" s="269"/>
      <c r="AX46" s="269"/>
      <c r="AY46" s="269"/>
      <c r="AZ46" s="269"/>
      <c r="BA46" s="269"/>
      <c r="BB46" s="269"/>
      <c r="BC46" s="269"/>
      <c r="BD46" s="269"/>
      <c r="BE46" s="269"/>
      <c r="BF46" s="269"/>
      <c r="BG46" s="269"/>
      <c r="BH46" s="269"/>
      <c r="BI46" s="269"/>
      <c r="BJ46" s="269"/>
      <c r="BK46" s="269"/>
    </row>
    <row r="47" spans="1:63">
      <c r="A47" s="344"/>
      <c r="B47" s="188"/>
      <c r="C47" s="165" t="s">
        <v>74</v>
      </c>
      <c r="D47" s="194"/>
      <c r="E47" s="165" t="s">
        <v>77</v>
      </c>
      <c r="F47" s="290"/>
      <c r="G47" s="273"/>
      <c r="H47" s="274"/>
      <c r="I47" s="266"/>
      <c r="J47" s="300"/>
      <c r="K47" s="300"/>
      <c r="L47" s="315"/>
      <c r="M47" s="309"/>
      <c r="N47" s="312"/>
      <c r="O47" s="300"/>
      <c r="P47" s="266"/>
      <c r="Q47" s="303"/>
      <c r="R47" s="303"/>
      <c r="S47" s="306"/>
      <c r="T47" s="303"/>
      <c r="U47" s="297"/>
      <c r="X47" s="269"/>
      <c r="Y47" s="269"/>
      <c r="Z47" s="269"/>
      <c r="AA47" s="269"/>
      <c r="AB47" s="269"/>
      <c r="AC47" s="269"/>
      <c r="AD47" s="269"/>
      <c r="AE47" s="269"/>
      <c r="AF47" s="269"/>
      <c r="AG47" s="269"/>
      <c r="AH47" s="269"/>
      <c r="AI47" s="269"/>
      <c r="AJ47" s="269"/>
      <c r="AK47" s="269"/>
      <c r="AL47" s="269"/>
      <c r="AM47" s="269"/>
      <c r="AN47" s="269"/>
      <c r="AO47" s="269"/>
      <c r="AP47" s="269"/>
      <c r="AS47" s="269"/>
      <c r="AT47" s="269"/>
      <c r="AU47" s="269"/>
      <c r="AV47" s="269"/>
      <c r="AW47" s="269"/>
      <c r="AX47" s="269"/>
      <c r="AY47" s="269"/>
      <c r="AZ47" s="269"/>
      <c r="BA47" s="269"/>
      <c r="BB47" s="269"/>
      <c r="BC47" s="269"/>
      <c r="BD47" s="269"/>
      <c r="BE47" s="269"/>
      <c r="BF47" s="269"/>
      <c r="BG47" s="269"/>
      <c r="BH47" s="269"/>
      <c r="BI47" s="269"/>
      <c r="BJ47" s="269"/>
      <c r="BK47" s="269"/>
    </row>
    <row r="48" spans="1:63">
      <c r="A48" s="344"/>
      <c r="B48" s="222"/>
      <c r="C48" s="166"/>
      <c r="D48" s="194"/>
      <c r="E48" s="167" t="s">
        <v>78</v>
      </c>
      <c r="F48" s="290"/>
      <c r="G48" s="273"/>
      <c r="H48" s="274"/>
      <c r="I48" s="266"/>
      <c r="J48" s="300"/>
      <c r="K48" s="300"/>
      <c r="L48" s="315"/>
      <c r="M48" s="309"/>
      <c r="N48" s="312"/>
      <c r="O48" s="300"/>
      <c r="P48" s="266"/>
      <c r="Q48" s="303"/>
      <c r="R48" s="303"/>
      <c r="S48" s="306"/>
      <c r="T48" s="303"/>
      <c r="U48" s="297"/>
      <c r="X48" s="269"/>
      <c r="Y48" s="269"/>
      <c r="Z48" s="269"/>
      <c r="AA48" s="269"/>
      <c r="AB48" s="269"/>
      <c r="AC48" s="269"/>
      <c r="AD48" s="269"/>
      <c r="AE48" s="269"/>
      <c r="AF48" s="269"/>
      <c r="AG48" s="269"/>
      <c r="AH48" s="269"/>
      <c r="AI48" s="269"/>
      <c r="AJ48" s="269"/>
      <c r="AK48" s="269"/>
      <c r="AL48" s="269"/>
      <c r="AM48" s="269"/>
      <c r="AN48" s="269"/>
      <c r="AO48" s="269"/>
      <c r="AP48" s="269"/>
      <c r="AS48" s="269"/>
      <c r="AT48" s="269"/>
      <c r="AU48" s="269"/>
      <c r="AV48" s="269"/>
      <c r="AW48" s="269"/>
      <c r="AX48" s="269"/>
      <c r="AY48" s="269"/>
      <c r="AZ48" s="269"/>
      <c r="BA48" s="269"/>
      <c r="BB48" s="269"/>
      <c r="BC48" s="269"/>
      <c r="BD48" s="269"/>
      <c r="BE48" s="269"/>
      <c r="BF48" s="269"/>
      <c r="BG48" s="269"/>
      <c r="BH48" s="269"/>
      <c r="BI48" s="269"/>
      <c r="BJ48" s="269"/>
      <c r="BK48" s="269"/>
    </row>
    <row r="49" spans="1:63">
      <c r="A49" s="344"/>
      <c r="B49" s="222"/>
      <c r="C49" s="166"/>
      <c r="D49" s="194"/>
      <c r="E49" s="167" t="s">
        <v>79</v>
      </c>
      <c r="F49" s="290"/>
      <c r="G49" s="273"/>
      <c r="H49" s="274"/>
      <c r="I49" s="266"/>
      <c r="J49" s="300"/>
      <c r="K49" s="300"/>
      <c r="L49" s="315"/>
      <c r="M49" s="309"/>
      <c r="N49" s="312"/>
      <c r="O49" s="300"/>
      <c r="P49" s="266"/>
      <c r="Q49" s="303"/>
      <c r="R49" s="303"/>
      <c r="S49" s="306"/>
      <c r="T49" s="303"/>
      <c r="U49" s="297"/>
      <c r="X49" s="270"/>
      <c r="Y49" s="270"/>
      <c r="Z49" s="270"/>
      <c r="AA49" s="270"/>
      <c r="AB49" s="270"/>
      <c r="AC49" s="270"/>
      <c r="AD49" s="270"/>
      <c r="AE49" s="270"/>
      <c r="AF49" s="270"/>
      <c r="AG49" s="270"/>
      <c r="AH49" s="270"/>
      <c r="AI49" s="270"/>
      <c r="AJ49" s="270"/>
      <c r="AK49" s="270"/>
      <c r="AL49" s="270"/>
      <c r="AM49" s="270"/>
      <c r="AN49" s="270"/>
      <c r="AO49" s="270"/>
      <c r="AP49" s="270"/>
      <c r="AS49" s="270"/>
      <c r="AT49" s="270"/>
      <c r="AU49" s="270"/>
      <c r="AV49" s="270"/>
      <c r="AW49" s="270"/>
      <c r="AX49" s="270"/>
      <c r="AY49" s="270"/>
      <c r="AZ49" s="270"/>
      <c r="BA49" s="270"/>
      <c r="BB49" s="270"/>
      <c r="BC49" s="270"/>
      <c r="BD49" s="270"/>
      <c r="BE49" s="270"/>
      <c r="BF49" s="270"/>
      <c r="BG49" s="270"/>
      <c r="BH49" s="270"/>
      <c r="BI49" s="270"/>
      <c r="BJ49" s="270"/>
      <c r="BK49" s="270"/>
    </row>
    <row r="50" spans="1:63" ht="13.5" thickBot="1">
      <c r="A50" s="345"/>
      <c r="B50" s="225"/>
      <c r="C50" s="214"/>
      <c r="D50" s="213"/>
      <c r="E50" s="215" t="s">
        <v>142</v>
      </c>
      <c r="F50" s="291"/>
      <c r="G50" s="275"/>
      <c r="H50" s="276"/>
      <c r="I50" s="267"/>
      <c r="J50" s="301"/>
      <c r="K50" s="301"/>
      <c r="L50" s="316"/>
      <c r="M50" s="310"/>
      <c r="N50" s="313"/>
      <c r="O50" s="301"/>
      <c r="P50" s="267"/>
      <c r="Q50" s="304"/>
      <c r="R50" s="304"/>
      <c r="S50" s="307"/>
      <c r="T50" s="304"/>
      <c r="U50" s="298"/>
      <c r="X50" s="198"/>
      <c r="Y50" s="198"/>
      <c r="Z50" s="198"/>
      <c r="AA50" s="198"/>
      <c r="AB50" s="198"/>
      <c r="AC50" s="198"/>
      <c r="AD50" s="198"/>
      <c r="AE50" s="198"/>
      <c r="AF50" s="198"/>
      <c r="AG50" s="198"/>
      <c r="AH50" s="198"/>
      <c r="AI50" s="198"/>
      <c r="AJ50" s="198"/>
      <c r="AK50" s="198"/>
      <c r="AL50" s="198"/>
      <c r="AM50" s="198"/>
      <c r="AN50" s="198"/>
      <c r="AO50" s="198"/>
      <c r="AP50" s="198"/>
      <c r="AS50" s="198"/>
      <c r="AT50" s="198"/>
      <c r="AU50" s="198"/>
      <c r="AV50" s="198"/>
      <c r="AW50" s="198"/>
      <c r="AX50" s="198"/>
      <c r="AY50" s="198"/>
      <c r="AZ50" s="198"/>
      <c r="BA50" s="198"/>
      <c r="BB50" s="198"/>
      <c r="BC50" s="198"/>
      <c r="BD50" s="198"/>
      <c r="BE50" s="198"/>
      <c r="BF50" s="198"/>
      <c r="BG50" s="198"/>
      <c r="BH50" s="198"/>
      <c r="BI50" s="198"/>
      <c r="BJ50" s="198"/>
      <c r="BK50" s="198"/>
    </row>
    <row r="51" spans="1:63">
      <c r="A51" s="343" t="str">
        <f>A166</f>
        <v>D3 Simple Disconnection to Amended Soils</v>
      </c>
      <c r="B51" s="217"/>
      <c r="C51" s="164" t="s">
        <v>29</v>
      </c>
      <c r="D51" s="193"/>
      <c r="E51" s="164" t="s">
        <v>75</v>
      </c>
      <c r="F51" s="289">
        <f>1.7/12*('Site Data'!$F$26*$B51+'Site Data'!$F$27*($B52+$B53)+'Site Data'!$F$28*SUM($D51:$D56))</f>
        <v>0</v>
      </c>
      <c r="G51" s="271" t="s">
        <v>42</v>
      </c>
      <c r="H51" s="272"/>
      <c r="I51" s="265" t="s">
        <v>14</v>
      </c>
      <c r="J51" s="299">
        <f>AB153</f>
        <v>0</v>
      </c>
      <c r="K51" s="299">
        <f>F51+J51</f>
        <v>0</v>
      </c>
      <c r="L51" s="314"/>
      <c r="M51" s="308" t="s">
        <v>14</v>
      </c>
      <c r="N51" s="311">
        <f>IF(L51*0.04&lt;=K51,L51*0.04,K51)</f>
        <v>0</v>
      </c>
      <c r="O51" s="299">
        <f>K51-N51</f>
        <v>0</v>
      </c>
      <c r="P51" s="265"/>
      <c r="Q51" s="302">
        <f>AW153</f>
        <v>0</v>
      </c>
      <c r="R51" s="302">
        <f>1.7/12*('Site Data'!$F$26*B51*'Site Data'!$C$16+'Site Data'!$F$27*(SUMPRODUCT(B52:B53,'Site Data'!$C$19:$C$20))+'Site Data'!$F$28*(SUMPRODUCT(D51:D56,'Site Data'!$C$24:$C$29)))*2.72/43560+Q51</f>
        <v>0</v>
      </c>
      <c r="S51" s="305">
        <f>IF(K51&gt;0,IF(M51&lt;K51,(R51*N51/K51)+(M51-N51)/K51*P51*R51,(R51*N51/K51)+(K51-N51)/K51*P51*R51),0)</f>
        <v>0</v>
      </c>
      <c r="T51" s="302">
        <f>R51-S51</f>
        <v>0</v>
      </c>
      <c r="U51" s="296"/>
      <c r="X51" s="268">
        <f t="shared" ref="X51:AP51" si="8">IF($U51=X$26,$O51,0)</f>
        <v>0</v>
      </c>
      <c r="Y51" s="268">
        <f t="shared" si="8"/>
        <v>0</v>
      </c>
      <c r="Z51" s="268">
        <f t="shared" si="8"/>
        <v>0</v>
      </c>
      <c r="AA51" s="268">
        <f t="shared" si="8"/>
        <v>0</v>
      </c>
      <c r="AB51" s="268">
        <f t="shared" si="8"/>
        <v>0</v>
      </c>
      <c r="AC51" s="268">
        <f t="shared" si="8"/>
        <v>0</v>
      </c>
      <c r="AD51" s="268">
        <f t="shared" si="8"/>
        <v>0</v>
      </c>
      <c r="AE51" s="268">
        <f t="shared" si="8"/>
        <v>0</v>
      </c>
      <c r="AF51" s="268">
        <f t="shared" si="8"/>
        <v>0</v>
      </c>
      <c r="AG51" s="268">
        <f t="shared" si="8"/>
        <v>0</v>
      </c>
      <c r="AH51" s="268">
        <f t="shared" si="8"/>
        <v>0</v>
      </c>
      <c r="AI51" s="268">
        <f t="shared" si="8"/>
        <v>0</v>
      </c>
      <c r="AJ51" s="268">
        <f t="shared" si="8"/>
        <v>0</v>
      </c>
      <c r="AK51" s="268">
        <f t="shared" si="8"/>
        <v>0</v>
      </c>
      <c r="AL51" s="268">
        <f t="shared" si="8"/>
        <v>0</v>
      </c>
      <c r="AM51" s="268">
        <f t="shared" si="8"/>
        <v>0</v>
      </c>
      <c r="AN51" s="268">
        <f t="shared" si="8"/>
        <v>0</v>
      </c>
      <c r="AO51" s="268">
        <f t="shared" si="8"/>
        <v>0</v>
      </c>
      <c r="AP51" s="268">
        <f t="shared" si="8"/>
        <v>0</v>
      </c>
      <c r="AS51" s="268">
        <f t="shared" ref="AS51:BK51" si="9">IF($U51=AS$26,$T51,0)</f>
        <v>0</v>
      </c>
      <c r="AT51" s="268">
        <f t="shared" si="9"/>
        <v>0</v>
      </c>
      <c r="AU51" s="268">
        <f t="shared" si="9"/>
        <v>0</v>
      </c>
      <c r="AV51" s="268">
        <f t="shared" si="9"/>
        <v>0</v>
      </c>
      <c r="AW51" s="268">
        <f t="shared" si="9"/>
        <v>0</v>
      </c>
      <c r="AX51" s="268">
        <f t="shared" si="9"/>
        <v>0</v>
      </c>
      <c r="AY51" s="268">
        <f t="shared" si="9"/>
        <v>0</v>
      </c>
      <c r="AZ51" s="268">
        <f t="shared" si="9"/>
        <v>0</v>
      </c>
      <c r="BA51" s="268">
        <f t="shared" si="9"/>
        <v>0</v>
      </c>
      <c r="BB51" s="268">
        <f t="shared" si="9"/>
        <v>0</v>
      </c>
      <c r="BC51" s="268">
        <f t="shared" si="9"/>
        <v>0</v>
      </c>
      <c r="BD51" s="268">
        <f t="shared" si="9"/>
        <v>0</v>
      </c>
      <c r="BE51" s="268">
        <f t="shared" si="9"/>
        <v>0</v>
      </c>
      <c r="BF51" s="268">
        <f t="shared" si="9"/>
        <v>0</v>
      </c>
      <c r="BG51" s="268">
        <f t="shared" si="9"/>
        <v>0</v>
      </c>
      <c r="BH51" s="268">
        <f t="shared" si="9"/>
        <v>0</v>
      </c>
      <c r="BI51" s="268">
        <f t="shared" si="9"/>
        <v>0</v>
      </c>
      <c r="BJ51" s="268">
        <f t="shared" si="9"/>
        <v>0</v>
      </c>
      <c r="BK51" s="268">
        <f t="shared" si="9"/>
        <v>0</v>
      </c>
    </row>
    <row r="52" spans="1:63">
      <c r="A52" s="344"/>
      <c r="B52" s="218"/>
      <c r="C52" s="165" t="s">
        <v>73</v>
      </c>
      <c r="D52" s="194"/>
      <c r="E52" s="165" t="s">
        <v>76</v>
      </c>
      <c r="F52" s="290"/>
      <c r="G52" s="273"/>
      <c r="H52" s="274"/>
      <c r="I52" s="266"/>
      <c r="J52" s="300"/>
      <c r="K52" s="300"/>
      <c r="L52" s="315"/>
      <c r="M52" s="309"/>
      <c r="N52" s="312"/>
      <c r="O52" s="300"/>
      <c r="P52" s="266"/>
      <c r="Q52" s="303"/>
      <c r="R52" s="303"/>
      <c r="S52" s="306"/>
      <c r="T52" s="303"/>
      <c r="U52" s="297"/>
      <c r="X52" s="269"/>
      <c r="Y52" s="269"/>
      <c r="Z52" s="269"/>
      <c r="AA52" s="269"/>
      <c r="AB52" s="269"/>
      <c r="AC52" s="269"/>
      <c r="AD52" s="269"/>
      <c r="AE52" s="269"/>
      <c r="AF52" s="269"/>
      <c r="AG52" s="269"/>
      <c r="AH52" s="269"/>
      <c r="AI52" s="269"/>
      <c r="AJ52" s="269"/>
      <c r="AK52" s="269"/>
      <c r="AL52" s="269"/>
      <c r="AM52" s="269"/>
      <c r="AN52" s="269"/>
      <c r="AO52" s="269"/>
      <c r="AP52" s="269"/>
      <c r="AS52" s="269"/>
      <c r="AT52" s="269"/>
      <c r="AU52" s="269"/>
      <c r="AV52" s="269"/>
      <c r="AW52" s="269"/>
      <c r="AX52" s="269"/>
      <c r="AY52" s="269"/>
      <c r="AZ52" s="269"/>
      <c r="BA52" s="269"/>
      <c r="BB52" s="269"/>
      <c r="BC52" s="269"/>
      <c r="BD52" s="269"/>
      <c r="BE52" s="269"/>
      <c r="BF52" s="269"/>
      <c r="BG52" s="269"/>
      <c r="BH52" s="269"/>
      <c r="BI52" s="269"/>
      <c r="BJ52" s="269"/>
      <c r="BK52" s="269"/>
    </row>
    <row r="53" spans="1:63">
      <c r="A53" s="344"/>
      <c r="B53" s="218"/>
      <c r="C53" s="165" t="s">
        <v>74</v>
      </c>
      <c r="D53" s="194"/>
      <c r="E53" s="165" t="s">
        <v>77</v>
      </c>
      <c r="F53" s="290"/>
      <c r="G53" s="273"/>
      <c r="H53" s="274"/>
      <c r="I53" s="266"/>
      <c r="J53" s="300"/>
      <c r="K53" s="300"/>
      <c r="L53" s="315"/>
      <c r="M53" s="309"/>
      <c r="N53" s="312"/>
      <c r="O53" s="300"/>
      <c r="P53" s="266"/>
      <c r="Q53" s="303"/>
      <c r="R53" s="303"/>
      <c r="S53" s="306"/>
      <c r="T53" s="303"/>
      <c r="U53" s="297"/>
      <c r="X53" s="269"/>
      <c r="Y53" s="269"/>
      <c r="Z53" s="269"/>
      <c r="AA53" s="269"/>
      <c r="AB53" s="269"/>
      <c r="AC53" s="269"/>
      <c r="AD53" s="269"/>
      <c r="AE53" s="269"/>
      <c r="AF53" s="269"/>
      <c r="AG53" s="269"/>
      <c r="AH53" s="269"/>
      <c r="AI53" s="269"/>
      <c r="AJ53" s="269"/>
      <c r="AK53" s="269"/>
      <c r="AL53" s="269"/>
      <c r="AM53" s="269"/>
      <c r="AN53" s="269"/>
      <c r="AO53" s="269"/>
      <c r="AP53" s="269"/>
      <c r="AS53" s="269"/>
      <c r="AT53" s="269"/>
      <c r="AU53" s="269"/>
      <c r="AV53" s="269"/>
      <c r="AW53" s="269"/>
      <c r="AX53" s="269"/>
      <c r="AY53" s="269"/>
      <c r="AZ53" s="269"/>
      <c r="BA53" s="269"/>
      <c r="BB53" s="269"/>
      <c r="BC53" s="269"/>
      <c r="BD53" s="269"/>
      <c r="BE53" s="269"/>
      <c r="BF53" s="269"/>
      <c r="BG53" s="269"/>
      <c r="BH53" s="269"/>
      <c r="BI53" s="269"/>
      <c r="BJ53" s="269"/>
      <c r="BK53" s="269"/>
    </row>
    <row r="54" spans="1:63">
      <c r="A54" s="344"/>
      <c r="B54" s="226"/>
      <c r="C54" s="166"/>
      <c r="D54" s="194"/>
      <c r="E54" s="167" t="s">
        <v>78</v>
      </c>
      <c r="F54" s="290"/>
      <c r="G54" s="273"/>
      <c r="H54" s="274"/>
      <c r="I54" s="266"/>
      <c r="J54" s="300"/>
      <c r="K54" s="300"/>
      <c r="L54" s="315"/>
      <c r="M54" s="309"/>
      <c r="N54" s="312"/>
      <c r="O54" s="300"/>
      <c r="P54" s="266"/>
      <c r="Q54" s="303"/>
      <c r="R54" s="303"/>
      <c r="S54" s="306"/>
      <c r="T54" s="303"/>
      <c r="U54" s="297"/>
      <c r="X54" s="269"/>
      <c r="Y54" s="269"/>
      <c r="Z54" s="269"/>
      <c r="AA54" s="269"/>
      <c r="AB54" s="269"/>
      <c r="AC54" s="269"/>
      <c r="AD54" s="269"/>
      <c r="AE54" s="269"/>
      <c r="AF54" s="269"/>
      <c r="AG54" s="269"/>
      <c r="AH54" s="269"/>
      <c r="AI54" s="269"/>
      <c r="AJ54" s="269"/>
      <c r="AK54" s="269"/>
      <c r="AL54" s="269"/>
      <c r="AM54" s="269"/>
      <c r="AN54" s="269"/>
      <c r="AO54" s="269"/>
      <c r="AP54" s="269"/>
      <c r="AS54" s="269"/>
      <c r="AT54" s="269"/>
      <c r="AU54" s="269"/>
      <c r="AV54" s="269"/>
      <c r="AW54" s="269"/>
      <c r="AX54" s="269"/>
      <c r="AY54" s="269"/>
      <c r="AZ54" s="269"/>
      <c r="BA54" s="269"/>
      <c r="BB54" s="269"/>
      <c r="BC54" s="269"/>
      <c r="BD54" s="269"/>
      <c r="BE54" s="269"/>
      <c r="BF54" s="269"/>
      <c r="BG54" s="269"/>
      <c r="BH54" s="269"/>
      <c r="BI54" s="269"/>
      <c r="BJ54" s="269"/>
      <c r="BK54" s="269"/>
    </row>
    <row r="55" spans="1:63">
      <c r="A55" s="344"/>
      <c r="B55" s="226"/>
      <c r="C55" s="166"/>
      <c r="D55" s="194"/>
      <c r="E55" s="216" t="s">
        <v>79</v>
      </c>
      <c r="F55" s="290"/>
      <c r="G55" s="273"/>
      <c r="H55" s="274"/>
      <c r="I55" s="266"/>
      <c r="J55" s="300"/>
      <c r="K55" s="300"/>
      <c r="L55" s="315"/>
      <c r="M55" s="309"/>
      <c r="N55" s="312"/>
      <c r="O55" s="300"/>
      <c r="P55" s="266"/>
      <c r="Q55" s="303"/>
      <c r="R55" s="303"/>
      <c r="S55" s="306"/>
      <c r="T55" s="303"/>
      <c r="U55" s="297"/>
      <c r="X55" s="270"/>
      <c r="Y55" s="270"/>
      <c r="Z55" s="270"/>
      <c r="AA55" s="270"/>
      <c r="AB55" s="270"/>
      <c r="AC55" s="270"/>
      <c r="AD55" s="270"/>
      <c r="AE55" s="270"/>
      <c r="AF55" s="270"/>
      <c r="AG55" s="270"/>
      <c r="AH55" s="270"/>
      <c r="AI55" s="270"/>
      <c r="AJ55" s="270"/>
      <c r="AK55" s="270"/>
      <c r="AL55" s="270"/>
      <c r="AM55" s="270"/>
      <c r="AN55" s="270"/>
      <c r="AO55" s="270"/>
      <c r="AP55" s="270"/>
      <c r="AS55" s="270"/>
      <c r="AT55" s="270"/>
      <c r="AU55" s="270"/>
      <c r="AV55" s="270"/>
      <c r="AW55" s="270"/>
      <c r="AX55" s="270"/>
      <c r="AY55" s="270"/>
      <c r="AZ55" s="270"/>
      <c r="BA55" s="270"/>
      <c r="BB55" s="270"/>
      <c r="BC55" s="270"/>
      <c r="BD55" s="270"/>
      <c r="BE55" s="270"/>
      <c r="BF55" s="270"/>
      <c r="BG55" s="270"/>
      <c r="BH55" s="270"/>
      <c r="BI55" s="270"/>
      <c r="BJ55" s="270"/>
      <c r="BK55" s="270"/>
    </row>
    <row r="56" spans="1:63" ht="13.5" thickBot="1">
      <c r="A56" s="345"/>
      <c r="B56" s="227"/>
      <c r="C56" s="214"/>
      <c r="D56" s="213"/>
      <c r="E56" s="215" t="s">
        <v>142</v>
      </c>
      <c r="F56" s="291"/>
      <c r="G56" s="275"/>
      <c r="H56" s="276"/>
      <c r="I56" s="267"/>
      <c r="J56" s="301"/>
      <c r="K56" s="301"/>
      <c r="L56" s="316"/>
      <c r="M56" s="310"/>
      <c r="N56" s="313"/>
      <c r="O56" s="301"/>
      <c r="P56" s="267"/>
      <c r="Q56" s="304"/>
      <c r="R56" s="304"/>
      <c r="S56" s="307"/>
      <c r="T56" s="304"/>
      <c r="U56" s="298"/>
      <c r="X56" s="198"/>
      <c r="Y56" s="198"/>
      <c r="Z56" s="198"/>
      <c r="AA56" s="198"/>
      <c r="AB56" s="198"/>
      <c r="AC56" s="198"/>
      <c r="AD56" s="198"/>
      <c r="AE56" s="198"/>
      <c r="AF56" s="198"/>
      <c r="AG56" s="198"/>
      <c r="AH56" s="198"/>
      <c r="AI56" s="198"/>
      <c r="AJ56" s="198"/>
      <c r="AK56" s="198"/>
      <c r="AL56" s="198"/>
      <c r="AM56" s="198"/>
      <c r="AN56" s="198"/>
      <c r="AO56" s="198"/>
      <c r="AP56" s="198"/>
      <c r="AS56" s="198"/>
      <c r="AT56" s="198"/>
      <c r="AU56" s="198"/>
      <c r="AV56" s="198"/>
      <c r="AW56" s="198"/>
      <c r="AX56" s="198"/>
      <c r="AY56" s="198"/>
      <c r="AZ56" s="198"/>
      <c r="BA56" s="198"/>
      <c r="BB56" s="198"/>
      <c r="BC56" s="198"/>
      <c r="BD56" s="198"/>
      <c r="BE56" s="198"/>
      <c r="BF56" s="198"/>
      <c r="BG56" s="198"/>
      <c r="BH56" s="198"/>
      <c r="BI56" s="198"/>
      <c r="BJ56" s="198"/>
      <c r="BK56" s="198"/>
    </row>
    <row r="57" spans="1:63">
      <c r="A57" s="252" t="str">
        <f>A167</f>
        <v>P1-4 Permeable Pavement - Enhanced</v>
      </c>
      <c r="B57" s="187"/>
      <c r="C57" s="164" t="s">
        <v>29</v>
      </c>
      <c r="D57" s="193"/>
      <c r="E57" s="164" t="s">
        <v>75</v>
      </c>
      <c r="F57" s="289">
        <f>1.7/12*('Site Data'!$F$26*$B57+'Site Data'!$F$27*($B58+$B59)+'Site Data'!$F$28*SUM($D57:$D62))</f>
        <v>0</v>
      </c>
      <c r="G57" s="271" t="s">
        <v>46</v>
      </c>
      <c r="H57" s="272"/>
      <c r="I57" s="265">
        <v>1</v>
      </c>
      <c r="J57" s="299">
        <f>AC153</f>
        <v>0</v>
      </c>
      <c r="K57" s="299">
        <f>F57+J57</f>
        <v>0</v>
      </c>
      <c r="L57" s="308" t="s">
        <v>14</v>
      </c>
      <c r="M57" s="314"/>
      <c r="N57" s="311">
        <f>IF(M57*I57&lt;=K57,M57*I57,K57)</f>
        <v>0</v>
      </c>
      <c r="O57" s="299">
        <f>K57-N57</f>
        <v>0</v>
      </c>
      <c r="P57" s="265"/>
      <c r="Q57" s="302">
        <f>AX153</f>
        <v>0</v>
      </c>
      <c r="R57" s="302">
        <f>1.7/12*('Site Data'!$F$26*B57*'Site Data'!$C$16+'Site Data'!$F$27*(SUMPRODUCT(B58:B59,'Site Data'!$C$19:$C$20))+'Site Data'!$F$28*(SUMPRODUCT(D57:D62,'Site Data'!$C$24:$C$29)))*2.72/43560+Q57</f>
        <v>0</v>
      </c>
      <c r="S57" s="305">
        <f>IF(K57&gt;0,IF(M57&lt;K57,(R57*N57/K57)+(M57-N57)/K57*P57*R57,(R57*N57/K57)+(K57-N57)/K57*P57*R57),0)</f>
        <v>0</v>
      </c>
      <c r="T57" s="302">
        <f>R57-S57</f>
        <v>0</v>
      </c>
      <c r="U57" s="296"/>
      <c r="X57" s="268">
        <f t="shared" ref="X57:AP57" si="10">IF($U57=X$26,$O57,0)</f>
        <v>0</v>
      </c>
      <c r="Y57" s="268">
        <f t="shared" si="10"/>
        <v>0</v>
      </c>
      <c r="Z57" s="268">
        <f t="shared" si="10"/>
        <v>0</v>
      </c>
      <c r="AA57" s="268">
        <f t="shared" si="10"/>
        <v>0</v>
      </c>
      <c r="AB57" s="268">
        <f t="shared" si="10"/>
        <v>0</v>
      </c>
      <c r="AC57" s="268">
        <f t="shared" si="10"/>
        <v>0</v>
      </c>
      <c r="AD57" s="268">
        <f t="shared" si="10"/>
        <v>0</v>
      </c>
      <c r="AE57" s="268">
        <f t="shared" si="10"/>
        <v>0</v>
      </c>
      <c r="AF57" s="268">
        <f t="shared" si="10"/>
        <v>0</v>
      </c>
      <c r="AG57" s="268">
        <f t="shared" si="10"/>
        <v>0</v>
      </c>
      <c r="AH57" s="268">
        <f t="shared" si="10"/>
        <v>0</v>
      </c>
      <c r="AI57" s="268">
        <f t="shared" si="10"/>
        <v>0</v>
      </c>
      <c r="AJ57" s="268">
        <f t="shared" si="10"/>
        <v>0</v>
      </c>
      <c r="AK57" s="268">
        <f t="shared" si="10"/>
        <v>0</v>
      </c>
      <c r="AL57" s="268">
        <f t="shared" si="10"/>
        <v>0</v>
      </c>
      <c r="AM57" s="268">
        <f t="shared" si="10"/>
        <v>0</v>
      </c>
      <c r="AN57" s="268">
        <f t="shared" si="10"/>
        <v>0</v>
      </c>
      <c r="AO57" s="268">
        <f t="shared" si="10"/>
        <v>0</v>
      </c>
      <c r="AP57" s="268">
        <f t="shared" si="10"/>
        <v>0</v>
      </c>
      <c r="AS57" s="268">
        <f t="shared" ref="AS57:BK57" si="11">IF($U57=AS$26,$T57,0)</f>
        <v>0</v>
      </c>
      <c r="AT57" s="268">
        <f t="shared" si="11"/>
        <v>0</v>
      </c>
      <c r="AU57" s="268">
        <f t="shared" si="11"/>
        <v>0</v>
      </c>
      <c r="AV57" s="268">
        <f t="shared" si="11"/>
        <v>0</v>
      </c>
      <c r="AW57" s="268">
        <f t="shared" si="11"/>
        <v>0</v>
      </c>
      <c r="AX57" s="268">
        <f t="shared" si="11"/>
        <v>0</v>
      </c>
      <c r="AY57" s="268">
        <f t="shared" si="11"/>
        <v>0</v>
      </c>
      <c r="AZ57" s="268">
        <f t="shared" si="11"/>
        <v>0</v>
      </c>
      <c r="BA57" s="268">
        <f t="shared" si="11"/>
        <v>0</v>
      </c>
      <c r="BB57" s="268">
        <f t="shared" si="11"/>
        <v>0</v>
      </c>
      <c r="BC57" s="268">
        <f t="shared" si="11"/>
        <v>0</v>
      </c>
      <c r="BD57" s="268">
        <f t="shared" si="11"/>
        <v>0</v>
      </c>
      <c r="BE57" s="268">
        <f t="shared" si="11"/>
        <v>0</v>
      </c>
      <c r="BF57" s="268">
        <f t="shared" si="11"/>
        <v>0</v>
      </c>
      <c r="BG57" s="268">
        <f t="shared" si="11"/>
        <v>0</v>
      </c>
      <c r="BH57" s="268">
        <f t="shared" si="11"/>
        <v>0</v>
      </c>
      <c r="BI57" s="268">
        <f t="shared" si="11"/>
        <v>0</v>
      </c>
      <c r="BJ57" s="268">
        <f t="shared" si="11"/>
        <v>0</v>
      </c>
      <c r="BK57" s="268">
        <f t="shared" si="11"/>
        <v>0</v>
      </c>
    </row>
    <row r="58" spans="1:63">
      <c r="A58" s="253"/>
      <c r="B58" s="188"/>
      <c r="C58" s="165" t="s">
        <v>73</v>
      </c>
      <c r="D58" s="194"/>
      <c r="E58" s="165" t="s">
        <v>76</v>
      </c>
      <c r="F58" s="290"/>
      <c r="G58" s="273"/>
      <c r="H58" s="274"/>
      <c r="I58" s="266"/>
      <c r="J58" s="300"/>
      <c r="K58" s="300"/>
      <c r="L58" s="309"/>
      <c r="M58" s="315"/>
      <c r="N58" s="312"/>
      <c r="O58" s="300"/>
      <c r="P58" s="266"/>
      <c r="Q58" s="303"/>
      <c r="R58" s="303"/>
      <c r="S58" s="306"/>
      <c r="T58" s="303"/>
      <c r="U58" s="297"/>
      <c r="X58" s="269"/>
      <c r="Y58" s="269"/>
      <c r="Z58" s="269"/>
      <c r="AA58" s="269"/>
      <c r="AB58" s="269"/>
      <c r="AC58" s="269"/>
      <c r="AD58" s="269"/>
      <c r="AE58" s="269"/>
      <c r="AF58" s="269"/>
      <c r="AG58" s="269"/>
      <c r="AH58" s="269"/>
      <c r="AI58" s="269"/>
      <c r="AJ58" s="269"/>
      <c r="AK58" s="269"/>
      <c r="AL58" s="269"/>
      <c r="AM58" s="269"/>
      <c r="AN58" s="269"/>
      <c r="AO58" s="269"/>
      <c r="AP58" s="269"/>
      <c r="AS58" s="269"/>
      <c r="AT58" s="269"/>
      <c r="AU58" s="269"/>
      <c r="AV58" s="269"/>
      <c r="AW58" s="269"/>
      <c r="AX58" s="269"/>
      <c r="AY58" s="269"/>
      <c r="AZ58" s="269"/>
      <c r="BA58" s="269"/>
      <c r="BB58" s="269"/>
      <c r="BC58" s="269"/>
      <c r="BD58" s="269"/>
      <c r="BE58" s="269"/>
      <c r="BF58" s="269"/>
      <c r="BG58" s="269"/>
      <c r="BH58" s="269"/>
      <c r="BI58" s="269"/>
      <c r="BJ58" s="269"/>
      <c r="BK58" s="269"/>
    </row>
    <row r="59" spans="1:63">
      <c r="A59" s="253"/>
      <c r="B59" s="188"/>
      <c r="C59" s="165" t="s">
        <v>74</v>
      </c>
      <c r="D59" s="194"/>
      <c r="E59" s="165" t="s">
        <v>77</v>
      </c>
      <c r="F59" s="290"/>
      <c r="G59" s="273"/>
      <c r="H59" s="274"/>
      <c r="I59" s="266"/>
      <c r="J59" s="300"/>
      <c r="K59" s="300"/>
      <c r="L59" s="309"/>
      <c r="M59" s="315"/>
      <c r="N59" s="312"/>
      <c r="O59" s="300"/>
      <c r="P59" s="266"/>
      <c r="Q59" s="303"/>
      <c r="R59" s="303"/>
      <c r="S59" s="306"/>
      <c r="T59" s="303"/>
      <c r="U59" s="297"/>
      <c r="X59" s="269"/>
      <c r="Y59" s="269"/>
      <c r="Z59" s="269"/>
      <c r="AA59" s="269"/>
      <c r="AB59" s="269"/>
      <c r="AC59" s="269"/>
      <c r="AD59" s="269"/>
      <c r="AE59" s="269"/>
      <c r="AF59" s="269"/>
      <c r="AG59" s="269"/>
      <c r="AH59" s="269"/>
      <c r="AI59" s="269"/>
      <c r="AJ59" s="269"/>
      <c r="AK59" s="269"/>
      <c r="AL59" s="269"/>
      <c r="AM59" s="269"/>
      <c r="AN59" s="269"/>
      <c r="AO59" s="269"/>
      <c r="AP59" s="269"/>
      <c r="AS59" s="269"/>
      <c r="AT59" s="269"/>
      <c r="AU59" s="269"/>
      <c r="AV59" s="269"/>
      <c r="AW59" s="269"/>
      <c r="AX59" s="269"/>
      <c r="AY59" s="269"/>
      <c r="AZ59" s="269"/>
      <c r="BA59" s="269"/>
      <c r="BB59" s="269"/>
      <c r="BC59" s="269"/>
      <c r="BD59" s="269"/>
      <c r="BE59" s="269"/>
      <c r="BF59" s="269"/>
      <c r="BG59" s="269"/>
      <c r="BH59" s="269"/>
      <c r="BI59" s="269"/>
      <c r="BJ59" s="269"/>
      <c r="BK59" s="269"/>
    </row>
    <row r="60" spans="1:63">
      <c r="A60" s="253"/>
      <c r="B60" s="222"/>
      <c r="C60" s="166"/>
      <c r="D60" s="194"/>
      <c r="E60" s="167" t="s">
        <v>78</v>
      </c>
      <c r="F60" s="290"/>
      <c r="G60" s="273"/>
      <c r="H60" s="274"/>
      <c r="I60" s="266"/>
      <c r="J60" s="300"/>
      <c r="K60" s="300"/>
      <c r="L60" s="309"/>
      <c r="M60" s="315"/>
      <c r="N60" s="312"/>
      <c r="O60" s="300"/>
      <c r="P60" s="266"/>
      <c r="Q60" s="303"/>
      <c r="R60" s="303"/>
      <c r="S60" s="306"/>
      <c r="T60" s="303"/>
      <c r="U60" s="297"/>
      <c r="X60" s="269"/>
      <c r="Y60" s="269"/>
      <c r="Z60" s="269"/>
      <c r="AA60" s="269"/>
      <c r="AB60" s="269"/>
      <c r="AC60" s="269"/>
      <c r="AD60" s="269"/>
      <c r="AE60" s="269"/>
      <c r="AF60" s="269"/>
      <c r="AG60" s="269"/>
      <c r="AH60" s="269"/>
      <c r="AI60" s="269"/>
      <c r="AJ60" s="269"/>
      <c r="AK60" s="269"/>
      <c r="AL60" s="269"/>
      <c r="AM60" s="269"/>
      <c r="AN60" s="269"/>
      <c r="AO60" s="269"/>
      <c r="AP60" s="269"/>
      <c r="AS60" s="269"/>
      <c r="AT60" s="269"/>
      <c r="AU60" s="269"/>
      <c r="AV60" s="269"/>
      <c r="AW60" s="269"/>
      <c r="AX60" s="269"/>
      <c r="AY60" s="269"/>
      <c r="AZ60" s="269"/>
      <c r="BA60" s="269"/>
      <c r="BB60" s="269"/>
      <c r="BC60" s="269"/>
      <c r="BD60" s="269"/>
      <c r="BE60" s="269"/>
      <c r="BF60" s="269"/>
      <c r="BG60" s="269"/>
      <c r="BH60" s="269"/>
      <c r="BI60" s="269"/>
      <c r="BJ60" s="269"/>
      <c r="BK60" s="269"/>
    </row>
    <row r="61" spans="1:63">
      <c r="A61" s="253"/>
      <c r="B61" s="222"/>
      <c r="C61" s="166"/>
      <c r="D61" s="194"/>
      <c r="E61" s="167" t="s">
        <v>79</v>
      </c>
      <c r="F61" s="290"/>
      <c r="G61" s="273"/>
      <c r="H61" s="274"/>
      <c r="I61" s="266"/>
      <c r="J61" s="300"/>
      <c r="K61" s="300"/>
      <c r="L61" s="309"/>
      <c r="M61" s="315"/>
      <c r="N61" s="312"/>
      <c r="O61" s="300"/>
      <c r="P61" s="266"/>
      <c r="Q61" s="303"/>
      <c r="R61" s="303"/>
      <c r="S61" s="306"/>
      <c r="T61" s="303"/>
      <c r="U61" s="297"/>
      <c r="X61" s="270"/>
      <c r="Y61" s="270"/>
      <c r="Z61" s="270"/>
      <c r="AA61" s="270"/>
      <c r="AB61" s="270"/>
      <c r="AC61" s="270"/>
      <c r="AD61" s="270"/>
      <c r="AE61" s="270"/>
      <c r="AF61" s="270"/>
      <c r="AG61" s="270"/>
      <c r="AH61" s="270"/>
      <c r="AI61" s="270"/>
      <c r="AJ61" s="270"/>
      <c r="AK61" s="270"/>
      <c r="AL61" s="270"/>
      <c r="AM61" s="270"/>
      <c r="AN61" s="270"/>
      <c r="AO61" s="270"/>
      <c r="AP61" s="270"/>
      <c r="AS61" s="270"/>
      <c r="AT61" s="270"/>
      <c r="AU61" s="270"/>
      <c r="AV61" s="270"/>
      <c r="AW61" s="270"/>
      <c r="AX61" s="270"/>
      <c r="AY61" s="270"/>
      <c r="AZ61" s="270"/>
      <c r="BA61" s="270"/>
      <c r="BB61" s="270"/>
      <c r="BC61" s="270"/>
      <c r="BD61" s="270"/>
      <c r="BE61" s="270"/>
      <c r="BF61" s="270"/>
      <c r="BG61" s="270"/>
      <c r="BH61" s="270"/>
      <c r="BI61" s="270"/>
      <c r="BJ61" s="270"/>
      <c r="BK61" s="270"/>
    </row>
    <row r="62" spans="1:63" ht="13.5" thickBot="1">
      <c r="A62" s="254"/>
      <c r="B62" s="225"/>
      <c r="C62" s="214"/>
      <c r="D62" s="213"/>
      <c r="E62" s="215" t="s">
        <v>142</v>
      </c>
      <c r="F62" s="291"/>
      <c r="G62" s="275"/>
      <c r="H62" s="276"/>
      <c r="I62" s="267"/>
      <c r="J62" s="301"/>
      <c r="K62" s="301"/>
      <c r="L62" s="310"/>
      <c r="M62" s="316"/>
      <c r="N62" s="313"/>
      <c r="O62" s="301"/>
      <c r="P62" s="267"/>
      <c r="Q62" s="304"/>
      <c r="R62" s="304"/>
      <c r="S62" s="307"/>
      <c r="T62" s="304"/>
      <c r="U62" s="298"/>
      <c r="X62" s="198"/>
      <c r="Y62" s="198"/>
      <c r="Z62" s="198"/>
      <c r="AA62" s="198"/>
      <c r="AB62" s="198"/>
      <c r="AC62" s="198"/>
      <c r="AD62" s="198"/>
      <c r="AE62" s="198"/>
      <c r="AF62" s="198"/>
      <c r="AG62" s="198"/>
      <c r="AH62" s="198"/>
      <c r="AI62" s="198"/>
      <c r="AJ62" s="198"/>
      <c r="AK62" s="198"/>
      <c r="AL62" s="198"/>
      <c r="AM62" s="198"/>
      <c r="AN62" s="198"/>
      <c r="AO62" s="198"/>
      <c r="AP62" s="198"/>
      <c r="AS62" s="198"/>
      <c r="AT62" s="198"/>
      <c r="AU62" s="198"/>
      <c r="AV62" s="198"/>
      <c r="AW62" s="198"/>
      <c r="AX62" s="198"/>
      <c r="AY62" s="198"/>
      <c r="AZ62" s="198"/>
      <c r="BA62" s="198"/>
      <c r="BB62" s="198"/>
      <c r="BC62" s="198"/>
      <c r="BD62" s="198"/>
      <c r="BE62" s="198"/>
      <c r="BF62" s="198"/>
      <c r="BG62" s="198"/>
      <c r="BH62" s="198"/>
      <c r="BI62" s="198"/>
      <c r="BJ62" s="198"/>
      <c r="BK62" s="198"/>
    </row>
    <row r="63" spans="1:63">
      <c r="A63" s="252" t="str">
        <f>A168</f>
        <v>P1-4 Permeable Pavement - Standard</v>
      </c>
      <c r="B63" s="187"/>
      <c r="C63" s="164" t="s">
        <v>29</v>
      </c>
      <c r="D63" s="193"/>
      <c r="E63" s="164" t="s">
        <v>75</v>
      </c>
      <c r="F63" s="289">
        <f>1.7/12*('Site Data'!$F$26*$B63+'Site Data'!$F$27*($B64+$B65)+'Site Data'!$F$28*SUM($D63:$D68))</f>
        <v>0</v>
      </c>
      <c r="G63" s="277" t="s">
        <v>69</v>
      </c>
      <c r="H63" s="278"/>
      <c r="I63" s="265" t="s">
        <v>14</v>
      </c>
      <c r="J63" s="299">
        <f>AD153</f>
        <v>0</v>
      </c>
      <c r="K63" s="299">
        <f>F63+J63</f>
        <v>0</v>
      </c>
      <c r="L63" s="314"/>
      <c r="M63" s="314"/>
      <c r="N63" s="311">
        <f>IF(L63*0.045&lt;=K63,L63*0.045,K63)</f>
        <v>0</v>
      </c>
      <c r="O63" s="299">
        <f>K63-N63</f>
        <v>0</v>
      </c>
      <c r="P63" s="265">
        <v>0.65</v>
      </c>
      <c r="Q63" s="302">
        <f>AY153</f>
        <v>0</v>
      </c>
      <c r="R63" s="302">
        <f>1.7/12*('Site Data'!$F$26*B63*'Site Data'!$C$16+'Site Data'!$F$27*(SUMPRODUCT(B64:B65,'Site Data'!$C$19:$C$20))+'Site Data'!$F$28*(SUMPRODUCT(D63:D68,'Site Data'!$C$24:$C$29)))*2.72/43560+Q63</f>
        <v>0</v>
      </c>
      <c r="S63" s="305">
        <f>IF(K63&gt;0,IF(M63&lt;K63,(R63*N63/K63)+(M63-N63)/K63*P63*R63,(R63*N63/K63)+(K63-N63)/K63*P63*R63),0)</f>
        <v>0</v>
      </c>
      <c r="T63" s="302">
        <f>R63-S63</f>
        <v>0</v>
      </c>
      <c r="U63" s="296"/>
      <c r="X63" s="268">
        <f t="shared" ref="X63:AP63" si="12">IF($U63=X$26,$O63,0)</f>
        <v>0</v>
      </c>
      <c r="Y63" s="268">
        <f t="shared" si="12"/>
        <v>0</v>
      </c>
      <c r="Z63" s="268">
        <f t="shared" si="12"/>
        <v>0</v>
      </c>
      <c r="AA63" s="268">
        <f t="shared" si="12"/>
        <v>0</v>
      </c>
      <c r="AB63" s="268">
        <f t="shared" si="12"/>
        <v>0</v>
      </c>
      <c r="AC63" s="268">
        <f t="shared" si="12"/>
        <v>0</v>
      </c>
      <c r="AD63" s="268">
        <f t="shared" si="12"/>
        <v>0</v>
      </c>
      <c r="AE63" s="268">
        <f t="shared" si="12"/>
        <v>0</v>
      </c>
      <c r="AF63" s="268">
        <f t="shared" si="12"/>
        <v>0</v>
      </c>
      <c r="AG63" s="268">
        <f t="shared" si="12"/>
        <v>0</v>
      </c>
      <c r="AH63" s="268">
        <f t="shared" si="12"/>
        <v>0</v>
      </c>
      <c r="AI63" s="268">
        <f t="shared" si="12"/>
        <v>0</v>
      </c>
      <c r="AJ63" s="268">
        <f t="shared" si="12"/>
        <v>0</v>
      </c>
      <c r="AK63" s="268">
        <f t="shared" si="12"/>
        <v>0</v>
      </c>
      <c r="AL63" s="268">
        <f t="shared" si="12"/>
        <v>0</v>
      </c>
      <c r="AM63" s="268">
        <f t="shared" si="12"/>
        <v>0</v>
      </c>
      <c r="AN63" s="268">
        <f t="shared" si="12"/>
        <v>0</v>
      </c>
      <c r="AO63" s="268">
        <f t="shared" si="12"/>
        <v>0</v>
      </c>
      <c r="AP63" s="268">
        <f t="shared" si="12"/>
        <v>0</v>
      </c>
      <c r="AS63" s="268">
        <f t="shared" ref="AS63:BK63" si="13">IF($U63=AS$26,$T63,0)</f>
        <v>0</v>
      </c>
      <c r="AT63" s="268">
        <f t="shared" si="13"/>
        <v>0</v>
      </c>
      <c r="AU63" s="268">
        <f t="shared" si="13"/>
        <v>0</v>
      </c>
      <c r="AV63" s="268">
        <f t="shared" si="13"/>
        <v>0</v>
      </c>
      <c r="AW63" s="268">
        <f t="shared" si="13"/>
        <v>0</v>
      </c>
      <c r="AX63" s="268">
        <f t="shared" si="13"/>
        <v>0</v>
      </c>
      <c r="AY63" s="268">
        <f t="shared" si="13"/>
        <v>0</v>
      </c>
      <c r="AZ63" s="268">
        <f t="shared" si="13"/>
        <v>0</v>
      </c>
      <c r="BA63" s="268">
        <f t="shared" si="13"/>
        <v>0</v>
      </c>
      <c r="BB63" s="268">
        <f t="shared" si="13"/>
        <v>0</v>
      </c>
      <c r="BC63" s="268">
        <f t="shared" si="13"/>
        <v>0</v>
      </c>
      <c r="BD63" s="268">
        <f t="shared" si="13"/>
        <v>0</v>
      </c>
      <c r="BE63" s="268">
        <f t="shared" si="13"/>
        <v>0</v>
      </c>
      <c r="BF63" s="268">
        <f t="shared" si="13"/>
        <v>0</v>
      </c>
      <c r="BG63" s="268">
        <f t="shared" si="13"/>
        <v>0</v>
      </c>
      <c r="BH63" s="268">
        <f t="shared" si="13"/>
        <v>0</v>
      </c>
      <c r="BI63" s="268">
        <f t="shared" si="13"/>
        <v>0</v>
      </c>
      <c r="BJ63" s="268">
        <f t="shared" si="13"/>
        <v>0</v>
      </c>
      <c r="BK63" s="268">
        <f t="shared" si="13"/>
        <v>0</v>
      </c>
    </row>
    <row r="64" spans="1:63">
      <c r="A64" s="253"/>
      <c r="B64" s="188"/>
      <c r="C64" s="165" t="s">
        <v>73</v>
      </c>
      <c r="D64" s="194"/>
      <c r="E64" s="165" t="s">
        <v>76</v>
      </c>
      <c r="F64" s="290"/>
      <c r="G64" s="279"/>
      <c r="H64" s="280"/>
      <c r="I64" s="266"/>
      <c r="J64" s="300"/>
      <c r="K64" s="300"/>
      <c r="L64" s="315"/>
      <c r="M64" s="315"/>
      <c r="N64" s="312"/>
      <c r="O64" s="300"/>
      <c r="P64" s="266"/>
      <c r="Q64" s="303"/>
      <c r="R64" s="303"/>
      <c r="S64" s="306"/>
      <c r="T64" s="303"/>
      <c r="U64" s="297"/>
      <c r="X64" s="269"/>
      <c r="Y64" s="269"/>
      <c r="Z64" s="269"/>
      <c r="AA64" s="269"/>
      <c r="AB64" s="269"/>
      <c r="AC64" s="269"/>
      <c r="AD64" s="269"/>
      <c r="AE64" s="269"/>
      <c r="AF64" s="269"/>
      <c r="AG64" s="269"/>
      <c r="AH64" s="269"/>
      <c r="AI64" s="269"/>
      <c r="AJ64" s="269"/>
      <c r="AK64" s="269"/>
      <c r="AL64" s="269"/>
      <c r="AM64" s="269"/>
      <c r="AN64" s="269"/>
      <c r="AO64" s="269"/>
      <c r="AP64" s="269"/>
      <c r="AS64" s="269"/>
      <c r="AT64" s="269"/>
      <c r="AU64" s="269"/>
      <c r="AV64" s="269"/>
      <c r="AW64" s="269"/>
      <c r="AX64" s="269"/>
      <c r="AY64" s="269"/>
      <c r="AZ64" s="269"/>
      <c r="BA64" s="269"/>
      <c r="BB64" s="269"/>
      <c r="BC64" s="269"/>
      <c r="BD64" s="269"/>
      <c r="BE64" s="269"/>
      <c r="BF64" s="269"/>
      <c r="BG64" s="269"/>
      <c r="BH64" s="269"/>
      <c r="BI64" s="269"/>
      <c r="BJ64" s="269"/>
      <c r="BK64" s="269"/>
    </row>
    <row r="65" spans="1:63">
      <c r="A65" s="253"/>
      <c r="B65" s="188"/>
      <c r="C65" s="165" t="s">
        <v>74</v>
      </c>
      <c r="D65" s="194"/>
      <c r="E65" s="165" t="s">
        <v>77</v>
      </c>
      <c r="F65" s="290"/>
      <c r="G65" s="279"/>
      <c r="H65" s="280"/>
      <c r="I65" s="266"/>
      <c r="J65" s="300"/>
      <c r="K65" s="300"/>
      <c r="L65" s="315"/>
      <c r="M65" s="315"/>
      <c r="N65" s="312"/>
      <c r="O65" s="300"/>
      <c r="P65" s="266"/>
      <c r="Q65" s="303"/>
      <c r="R65" s="303"/>
      <c r="S65" s="306"/>
      <c r="T65" s="303"/>
      <c r="U65" s="297"/>
      <c r="X65" s="269"/>
      <c r="Y65" s="269"/>
      <c r="Z65" s="269"/>
      <c r="AA65" s="269"/>
      <c r="AB65" s="269"/>
      <c r="AC65" s="269"/>
      <c r="AD65" s="269"/>
      <c r="AE65" s="269"/>
      <c r="AF65" s="269"/>
      <c r="AG65" s="269"/>
      <c r="AH65" s="269"/>
      <c r="AI65" s="269"/>
      <c r="AJ65" s="269"/>
      <c r="AK65" s="269"/>
      <c r="AL65" s="269"/>
      <c r="AM65" s="269"/>
      <c r="AN65" s="269"/>
      <c r="AO65" s="269"/>
      <c r="AP65" s="269"/>
      <c r="AS65" s="269"/>
      <c r="AT65" s="269"/>
      <c r="AU65" s="269"/>
      <c r="AV65" s="269"/>
      <c r="AW65" s="269"/>
      <c r="AX65" s="269"/>
      <c r="AY65" s="269"/>
      <c r="AZ65" s="269"/>
      <c r="BA65" s="269"/>
      <c r="BB65" s="269"/>
      <c r="BC65" s="269"/>
      <c r="BD65" s="269"/>
      <c r="BE65" s="269"/>
      <c r="BF65" s="269"/>
      <c r="BG65" s="269"/>
      <c r="BH65" s="269"/>
      <c r="BI65" s="269"/>
      <c r="BJ65" s="269"/>
      <c r="BK65" s="269"/>
    </row>
    <row r="66" spans="1:63">
      <c r="A66" s="253"/>
      <c r="B66" s="222"/>
      <c r="C66" s="166"/>
      <c r="D66" s="194"/>
      <c r="E66" s="167" t="s">
        <v>78</v>
      </c>
      <c r="F66" s="290"/>
      <c r="G66" s="279"/>
      <c r="H66" s="280"/>
      <c r="I66" s="266"/>
      <c r="J66" s="300"/>
      <c r="K66" s="300"/>
      <c r="L66" s="315"/>
      <c r="M66" s="315"/>
      <c r="N66" s="312"/>
      <c r="O66" s="300"/>
      <c r="P66" s="266"/>
      <c r="Q66" s="303"/>
      <c r="R66" s="303"/>
      <c r="S66" s="306"/>
      <c r="T66" s="303"/>
      <c r="U66" s="297"/>
      <c r="X66" s="269"/>
      <c r="Y66" s="269"/>
      <c r="Z66" s="269"/>
      <c r="AA66" s="269"/>
      <c r="AB66" s="269"/>
      <c r="AC66" s="269"/>
      <c r="AD66" s="269"/>
      <c r="AE66" s="269"/>
      <c r="AF66" s="269"/>
      <c r="AG66" s="269"/>
      <c r="AH66" s="269"/>
      <c r="AI66" s="269"/>
      <c r="AJ66" s="269"/>
      <c r="AK66" s="269"/>
      <c r="AL66" s="269"/>
      <c r="AM66" s="269"/>
      <c r="AN66" s="269"/>
      <c r="AO66" s="269"/>
      <c r="AP66" s="269"/>
      <c r="AS66" s="269"/>
      <c r="AT66" s="269"/>
      <c r="AU66" s="269"/>
      <c r="AV66" s="269"/>
      <c r="AW66" s="269"/>
      <c r="AX66" s="269"/>
      <c r="AY66" s="269"/>
      <c r="AZ66" s="269"/>
      <c r="BA66" s="269"/>
      <c r="BB66" s="269"/>
      <c r="BC66" s="269"/>
      <c r="BD66" s="269"/>
      <c r="BE66" s="269"/>
      <c r="BF66" s="269"/>
      <c r="BG66" s="269"/>
      <c r="BH66" s="269"/>
      <c r="BI66" s="269"/>
      <c r="BJ66" s="269"/>
      <c r="BK66" s="269"/>
    </row>
    <row r="67" spans="1:63">
      <c r="A67" s="253"/>
      <c r="B67" s="222"/>
      <c r="C67" s="166"/>
      <c r="D67" s="194"/>
      <c r="E67" s="167" t="s">
        <v>79</v>
      </c>
      <c r="F67" s="290"/>
      <c r="G67" s="279"/>
      <c r="H67" s="280"/>
      <c r="I67" s="266"/>
      <c r="J67" s="300"/>
      <c r="K67" s="300"/>
      <c r="L67" s="315"/>
      <c r="M67" s="315"/>
      <c r="N67" s="312"/>
      <c r="O67" s="300"/>
      <c r="P67" s="266"/>
      <c r="Q67" s="303"/>
      <c r="R67" s="303"/>
      <c r="S67" s="306"/>
      <c r="T67" s="303"/>
      <c r="U67" s="297"/>
      <c r="X67" s="270"/>
      <c r="Y67" s="270"/>
      <c r="Z67" s="270"/>
      <c r="AA67" s="270"/>
      <c r="AB67" s="270"/>
      <c r="AC67" s="270"/>
      <c r="AD67" s="270"/>
      <c r="AE67" s="270"/>
      <c r="AF67" s="270"/>
      <c r="AG67" s="270"/>
      <c r="AH67" s="270"/>
      <c r="AI67" s="270"/>
      <c r="AJ67" s="270"/>
      <c r="AK67" s="270"/>
      <c r="AL67" s="270"/>
      <c r="AM67" s="270"/>
      <c r="AN67" s="270"/>
      <c r="AO67" s="270"/>
      <c r="AP67" s="270"/>
      <c r="AS67" s="270"/>
      <c r="AT67" s="270"/>
      <c r="AU67" s="270"/>
      <c r="AV67" s="270"/>
      <c r="AW67" s="270"/>
      <c r="AX67" s="270"/>
      <c r="AY67" s="270"/>
      <c r="AZ67" s="270"/>
      <c r="BA67" s="270"/>
      <c r="BB67" s="270"/>
      <c r="BC67" s="270"/>
      <c r="BD67" s="270"/>
      <c r="BE67" s="270"/>
      <c r="BF67" s="270"/>
      <c r="BG67" s="270"/>
      <c r="BH67" s="270"/>
      <c r="BI67" s="270"/>
      <c r="BJ67" s="270"/>
      <c r="BK67" s="270"/>
    </row>
    <row r="68" spans="1:63" ht="13.5" thickBot="1">
      <c r="A68" s="254"/>
      <c r="B68" s="225"/>
      <c r="C68" s="214"/>
      <c r="D68" s="213"/>
      <c r="E68" s="215" t="s">
        <v>142</v>
      </c>
      <c r="F68" s="291"/>
      <c r="G68" s="281"/>
      <c r="H68" s="282"/>
      <c r="I68" s="267"/>
      <c r="J68" s="301"/>
      <c r="K68" s="301"/>
      <c r="L68" s="316"/>
      <c r="M68" s="316"/>
      <c r="N68" s="313"/>
      <c r="O68" s="301"/>
      <c r="P68" s="267"/>
      <c r="Q68" s="304"/>
      <c r="R68" s="304"/>
      <c r="S68" s="307"/>
      <c r="T68" s="304"/>
      <c r="U68" s="298"/>
      <c r="X68" s="198"/>
      <c r="Y68" s="198"/>
      <c r="Z68" s="198"/>
      <c r="AA68" s="198"/>
      <c r="AB68" s="198"/>
      <c r="AC68" s="198"/>
      <c r="AD68" s="198"/>
      <c r="AE68" s="198"/>
      <c r="AF68" s="198"/>
      <c r="AG68" s="198"/>
      <c r="AH68" s="198"/>
      <c r="AI68" s="198"/>
      <c r="AJ68" s="198"/>
      <c r="AK68" s="198"/>
      <c r="AL68" s="198"/>
      <c r="AM68" s="198"/>
      <c r="AN68" s="198"/>
      <c r="AO68" s="198"/>
      <c r="AP68" s="198"/>
      <c r="AS68" s="198"/>
      <c r="AT68" s="198"/>
      <c r="AU68" s="198"/>
      <c r="AV68" s="198"/>
      <c r="AW68" s="198"/>
      <c r="AX68" s="198"/>
      <c r="AY68" s="198"/>
      <c r="AZ68" s="198"/>
      <c r="BA68" s="198"/>
      <c r="BB68" s="198"/>
      <c r="BC68" s="198"/>
      <c r="BD68" s="198"/>
      <c r="BE68" s="198"/>
      <c r="BF68" s="198"/>
      <c r="BG68" s="198"/>
      <c r="BH68" s="198"/>
      <c r="BI68" s="198"/>
      <c r="BJ68" s="198"/>
      <c r="BK68" s="198"/>
    </row>
    <row r="69" spans="1:63">
      <c r="A69" s="252" t="str">
        <f>A169</f>
        <v>B1-5 Bioretention - Enhanced</v>
      </c>
      <c r="B69" s="187"/>
      <c r="C69" s="164" t="s">
        <v>29</v>
      </c>
      <c r="D69" s="193"/>
      <c r="E69" s="164" t="s">
        <v>75</v>
      </c>
      <c r="F69" s="289">
        <f>1.7/12*('Site Data'!$F$26*$B69+'Site Data'!$F$27*($B70+$B71)+'Site Data'!$F$28*SUM($D69:$D74))</f>
        <v>0</v>
      </c>
      <c r="G69" s="277" t="s">
        <v>47</v>
      </c>
      <c r="H69" s="278"/>
      <c r="I69" s="265">
        <v>1</v>
      </c>
      <c r="J69" s="299">
        <f>AE153</f>
        <v>0</v>
      </c>
      <c r="K69" s="299">
        <f>F69+J69</f>
        <v>0</v>
      </c>
      <c r="L69" s="308" t="s">
        <v>14</v>
      </c>
      <c r="M69" s="314"/>
      <c r="N69" s="311">
        <f>IF(M69*I69&lt;=K69,M69*I69,K69)</f>
        <v>0</v>
      </c>
      <c r="O69" s="299">
        <f>K69-N69</f>
        <v>0</v>
      </c>
      <c r="P69" s="265"/>
      <c r="Q69" s="302">
        <f>AZ153</f>
        <v>0</v>
      </c>
      <c r="R69" s="302">
        <f>1.7/12*('Site Data'!$F$26*B69*'Site Data'!$C$16+'Site Data'!$F$27*(SUMPRODUCT(B70:B71,'Site Data'!$C$19:$C$20))+'Site Data'!$F$28*(SUMPRODUCT(D69:D74,'Site Data'!$C$24:$C$29)))*2.72/43560+Q69</f>
        <v>0</v>
      </c>
      <c r="S69" s="305">
        <f>IF(K69&gt;0,IF(M69&lt;K69,(R69*N69/K69)+(M69-N69)/K69*P69*R69,(R69*N69/K69)+(K69-N69)/K69*P69*R69),0)</f>
        <v>0</v>
      </c>
      <c r="T69" s="302">
        <f>R69-S69</f>
        <v>0</v>
      </c>
      <c r="U69" s="296"/>
      <c r="X69" s="268">
        <f t="shared" ref="X69:AP69" si="14">IF($U69=X$26,$O69,0)</f>
        <v>0</v>
      </c>
      <c r="Y69" s="268">
        <f t="shared" si="14"/>
        <v>0</v>
      </c>
      <c r="Z69" s="268">
        <f t="shared" si="14"/>
        <v>0</v>
      </c>
      <c r="AA69" s="268">
        <f t="shared" si="14"/>
        <v>0</v>
      </c>
      <c r="AB69" s="268">
        <f t="shared" si="14"/>
        <v>0</v>
      </c>
      <c r="AC69" s="268">
        <f t="shared" si="14"/>
        <v>0</v>
      </c>
      <c r="AD69" s="268">
        <f t="shared" si="14"/>
        <v>0</v>
      </c>
      <c r="AE69" s="268">
        <f t="shared" si="14"/>
        <v>0</v>
      </c>
      <c r="AF69" s="268">
        <f t="shared" si="14"/>
        <v>0</v>
      </c>
      <c r="AG69" s="268">
        <f t="shared" si="14"/>
        <v>0</v>
      </c>
      <c r="AH69" s="268">
        <f t="shared" si="14"/>
        <v>0</v>
      </c>
      <c r="AI69" s="268">
        <f t="shared" si="14"/>
        <v>0</v>
      </c>
      <c r="AJ69" s="268">
        <f t="shared" si="14"/>
        <v>0</v>
      </c>
      <c r="AK69" s="268">
        <f t="shared" si="14"/>
        <v>0</v>
      </c>
      <c r="AL69" s="268">
        <f t="shared" si="14"/>
        <v>0</v>
      </c>
      <c r="AM69" s="268">
        <f t="shared" si="14"/>
        <v>0</v>
      </c>
      <c r="AN69" s="268">
        <f t="shared" si="14"/>
        <v>0</v>
      </c>
      <c r="AO69" s="268">
        <f t="shared" si="14"/>
        <v>0</v>
      </c>
      <c r="AP69" s="268">
        <f t="shared" si="14"/>
        <v>0</v>
      </c>
      <c r="AS69" s="268">
        <f t="shared" ref="AS69:BK69" si="15">IF($U69=AS$26,$T69,0)</f>
        <v>0</v>
      </c>
      <c r="AT69" s="268">
        <f t="shared" si="15"/>
        <v>0</v>
      </c>
      <c r="AU69" s="268">
        <f t="shared" si="15"/>
        <v>0</v>
      </c>
      <c r="AV69" s="268">
        <f t="shared" si="15"/>
        <v>0</v>
      </c>
      <c r="AW69" s="268">
        <f t="shared" si="15"/>
        <v>0</v>
      </c>
      <c r="AX69" s="268">
        <f t="shared" si="15"/>
        <v>0</v>
      </c>
      <c r="AY69" s="268">
        <f t="shared" si="15"/>
        <v>0</v>
      </c>
      <c r="AZ69" s="268">
        <f t="shared" si="15"/>
        <v>0</v>
      </c>
      <c r="BA69" s="268">
        <f t="shared" si="15"/>
        <v>0</v>
      </c>
      <c r="BB69" s="268">
        <f t="shared" si="15"/>
        <v>0</v>
      </c>
      <c r="BC69" s="268">
        <f t="shared" si="15"/>
        <v>0</v>
      </c>
      <c r="BD69" s="268">
        <f t="shared" si="15"/>
        <v>0</v>
      </c>
      <c r="BE69" s="268">
        <f t="shared" si="15"/>
        <v>0</v>
      </c>
      <c r="BF69" s="268">
        <f t="shared" si="15"/>
        <v>0</v>
      </c>
      <c r="BG69" s="268">
        <f t="shared" si="15"/>
        <v>0</v>
      </c>
      <c r="BH69" s="268">
        <f t="shared" si="15"/>
        <v>0</v>
      </c>
      <c r="BI69" s="268">
        <f t="shared" si="15"/>
        <v>0</v>
      </c>
      <c r="BJ69" s="268">
        <f t="shared" si="15"/>
        <v>0</v>
      </c>
      <c r="BK69" s="268">
        <f t="shared" si="15"/>
        <v>0</v>
      </c>
    </row>
    <row r="70" spans="1:63">
      <c r="A70" s="253"/>
      <c r="B70" s="188"/>
      <c r="C70" s="165" t="s">
        <v>73</v>
      </c>
      <c r="D70" s="194"/>
      <c r="E70" s="165" t="s">
        <v>76</v>
      </c>
      <c r="F70" s="290"/>
      <c r="G70" s="279"/>
      <c r="H70" s="280"/>
      <c r="I70" s="266"/>
      <c r="J70" s="300"/>
      <c r="K70" s="300"/>
      <c r="L70" s="309"/>
      <c r="M70" s="315"/>
      <c r="N70" s="312"/>
      <c r="O70" s="300"/>
      <c r="P70" s="266"/>
      <c r="Q70" s="303"/>
      <c r="R70" s="303"/>
      <c r="S70" s="306"/>
      <c r="T70" s="303"/>
      <c r="U70" s="297"/>
      <c r="X70" s="269"/>
      <c r="Y70" s="269"/>
      <c r="Z70" s="269"/>
      <c r="AA70" s="269"/>
      <c r="AB70" s="269"/>
      <c r="AC70" s="269"/>
      <c r="AD70" s="269"/>
      <c r="AE70" s="269"/>
      <c r="AF70" s="269"/>
      <c r="AG70" s="269"/>
      <c r="AH70" s="269"/>
      <c r="AI70" s="269"/>
      <c r="AJ70" s="269"/>
      <c r="AK70" s="269"/>
      <c r="AL70" s="269"/>
      <c r="AM70" s="269"/>
      <c r="AN70" s="269"/>
      <c r="AO70" s="269"/>
      <c r="AP70" s="269"/>
      <c r="AS70" s="269"/>
      <c r="AT70" s="269"/>
      <c r="AU70" s="269"/>
      <c r="AV70" s="269"/>
      <c r="AW70" s="269"/>
      <c r="AX70" s="269"/>
      <c r="AY70" s="269"/>
      <c r="AZ70" s="269"/>
      <c r="BA70" s="269"/>
      <c r="BB70" s="269"/>
      <c r="BC70" s="269"/>
      <c r="BD70" s="269"/>
      <c r="BE70" s="269"/>
      <c r="BF70" s="269"/>
      <c r="BG70" s="269"/>
      <c r="BH70" s="269"/>
      <c r="BI70" s="269"/>
      <c r="BJ70" s="269"/>
      <c r="BK70" s="269"/>
    </row>
    <row r="71" spans="1:63">
      <c r="A71" s="253"/>
      <c r="B71" s="188"/>
      <c r="C71" s="165" t="s">
        <v>74</v>
      </c>
      <c r="D71" s="194"/>
      <c r="E71" s="165" t="s">
        <v>77</v>
      </c>
      <c r="F71" s="290"/>
      <c r="G71" s="279"/>
      <c r="H71" s="280"/>
      <c r="I71" s="266"/>
      <c r="J71" s="300"/>
      <c r="K71" s="300"/>
      <c r="L71" s="309"/>
      <c r="M71" s="315"/>
      <c r="N71" s="312"/>
      <c r="O71" s="300"/>
      <c r="P71" s="266"/>
      <c r="Q71" s="303"/>
      <c r="R71" s="303"/>
      <c r="S71" s="306"/>
      <c r="T71" s="303"/>
      <c r="U71" s="297"/>
      <c r="X71" s="269"/>
      <c r="Y71" s="269"/>
      <c r="Z71" s="269"/>
      <c r="AA71" s="269"/>
      <c r="AB71" s="269"/>
      <c r="AC71" s="269"/>
      <c r="AD71" s="269"/>
      <c r="AE71" s="269"/>
      <c r="AF71" s="269"/>
      <c r="AG71" s="269"/>
      <c r="AH71" s="269"/>
      <c r="AI71" s="269"/>
      <c r="AJ71" s="269"/>
      <c r="AK71" s="269"/>
      <c r="AL71" s="269"/>
      <c r="AM71" s="269"/>
      <c r="AN71" s="269"/>
      <c r="AO71" s="269"/>
      <c r="AP71" s="269"/>
      <c r="AS71" s="269"/>
      <c r="AT71" s="269"/>
      <c r="AU71" s="269"/>
      <c r="AV71" s="269"/>
      <c r="AW71" s="269"/>
      <c r="AX71" s="269"/>
      <c r="AY71" s="269"/>
      <c r="AZ71" s="269"/>
      <c r="BA71" s="269"/>
      <c r="BB71" s="269"/>
      <c r="BC71" s="269"/>
      <c r="BD71" s="269"/>
      <c r="BE71" s="269"/>
      <c r="BF71" s="269"/>
      <c r="BG71" s="269"/>
      <c r="BH71" s="269"/>
      <c r="BI71" s="269"/>
      <c r="BJ71" s="269"/>
      <c r="BK71" s="269"/>
    </row>
    <row r="72" spans="1:63">
      <c r="A72" s="253"/>
      <c r="B72" s="222"/>
      <c r="C72" s="166"/>
      <c r="D72" s="194"/>
      <c r="E72" s="167" t="s">
        <v>78</v>
      </c>
      <c r="F72" s="290"/>
      <c r="G72" s="279"/>
      <c r="H72" s="280"/>
      <c r="I72" s="266"/>
      <c r="J72" s="300"/>
      <c r="K72" s="300"/>
      <c r="L72" s="309"/>
      <c r="M72" s="315"/>
      <c r="N72" s="312"/>
      <c r="O72" s="300"/>
      <c r="P72" s="266"/>
      <c r="Q72" s="303"/>
      <c r="R72" s="303"/>
      <c r="S72" s="306"/>
      <c r="T72" s="303"/>
      <c r="U72" s="297"/>
      <c r="X72" s="269"/>
      <c r="Y72" s="269"/>
      <c r="Z72" s="269"/>
      <c r="AA72" s="269"/>
      <c r="AB72" s="269"/>
      <c r="AC72" s="269"/>
      <c r="AD72" s="269"/>
      <c r="AE72" s="269"/>
      <c r="AF72" s="269"/>
      <c r="AG72" s="269"/>
      <c r="AH72" s="269"/>
      <c r="AI72" s="269"/>
      <c r="AJ72" s="269"/>
      <c r="AK72" s="269"/>
      <c r="AL72" s="269"/>
      <c r="AM72" s="269"/>
      <c r="AN72" s="269"/>
      <c r="AO72" s="269"/>
      <c r="AP72" s="269"/>
      <c r="AS72" s="269"/>
      <c r="AT72" s="269"/>
      <c r="AU72" s="269"/>
      <c r="AV72" s="269"/>
      <c r="AW72" s="269"/>
      <c r="AX72" s="269"/>
      <c r="AY72" s="269"/>
      <c r="AZ72" s="269"/>
      <c r="BA72" s="269"/>
      <c r="BB72" s="269"/>
      <c r="BC72" s="269"/>
      <c r="BD72" s="269"/>
      <c r="BE72" s="269"/>
      <c r="BF72" s="269"/>
      <c r="BG72" s="269"/>
      <c r="BH72" s="269"/>
      <c r="BI72" s="269"/>
      <c r="BJ72" s="269"/>
      <c r="BK72" s="269"/>
    </row>
    <row r="73" spans="1:63">
      <c r="A73" s="253"/>
      <c r="B73" s="222"/>
      <c r="C73" s="166"/>
      <c r="D73" s="194"/>
      <c r="E73" s="167" t="s">
        <v>79</v>
      </c>
      <c r="F73" s="290"/>
      <c r="G73" s="279"/>
      <c r="H73" s="280"/>
      <c r="I73" s="266"/>
      <c r="J73" s="300"/>
      <c r="K73" s="300"/>
      <c r="L73" s="309"/>
      <c r="M73" s="315"/>
      <c r="N73" s="312"/>
      <c r="O73" s="300"/>
      <c r="P73" s="266"/>
      <c r="Q73" s="303"/>
      <c r="R73" s="303"/>
      <c r="S73" s="306"/>
      <c r="T73" s="303"/>
      <c r="U73" s="297"/>
      <c r="X73" s="270"/>
      <c r="Y73" s="270"/>
      <c r="Z73" s="270"/>
      <c r="AA73" s="270"/>
      <c r="AB73" s="270"/>
      <c r="AC73" s="270"/>
      <c r="AD73" s="270"/>
      <c r="AE73" s="270"/>
      <c r="AF73" s="270"/>
      <c r="AG73" s="270"/>
      <c r="AH73" s="270"/>
      <c r="AI73" s="270"/>
      <c r="AJ73" s="270"/>
      <c r="AK73" s="270"/>
      <c r="AL73" s="270"/>
      <c r="AM73" s="270"/>
      <c r="AN73" s="270"/>
      <c r="AO73" s="270"/>
      <c r="AP73" s="270"/>
      <c r="AS73" s="270"/>
      <c r="AT73" s="270"/>
      <c r="AU73" s="270"/>
      <c r="AV73" s="270"/>
      <c r="AW73" s="270"/>
      <c r="AX73" s="270"/>
      <c r="AY73" s="270"/>
      <c r="AZ73" s="270"/>
      <c r="BA73" s="270"/>
      <c r="BB73" s="270"/>
      <c r="BC73" s="270"/>
      <c r="BD73" s="270"/>
      <c r="BE73" s="270"/>
      <c r="BF73" s="270"/>
      <c r="BG73" s="270"/>
      <c r="BH73" s="270"/>
      <c r="BI73" s="270"/>
      <c r="BJ73" s="270"/>
      <c r="BK73" s="270"/>
    </row>
    <row r="74" spans="1:63" ht="13.5" thickBot="1">
      <c r="A74" s="254"/>
      <c r="B74" s="225"/>
      <c r="C74" s="214"/>
      <c r="D74" s="213"/>
      <c r="E74" s="215" t="s">
        <v>142</v>
      </c>
      <c r="F74" s="291"/>
      <c r="G74" s="281"/>
      <c r="H74" s="282"/>
      <c r="I74" s="267"/>
      <c r="J74" s="301"/>
      <c r="K74" s="301"/>
      <c r="L74" s="310"/>
      <c r="M74" s="316"/>
      <c r="N74" s="313"/>
      <c r="O74" s="301"/>
      <c r="P74" s="267"/>
      <c r="Q74" s="304"/>
      <c r="R74" s="304"/>
      <c r="S74" s="307"/>
      <c r="T74" s="304"/>
      <c r="U74" s="298"/>
      <c r="X74" s="198"/>
      <c r="Y74" s="198"/>
      <c r="Z74" s="198"/>
      <c r="AA74" s="198"/>
      <c r="AB74" s="198"/>
      <c r="AC74" s="198"/>
      <c r="AD74" s="198"/>
      <c r="AE74" s="198"/>
      <c r="AF74" s="198"/>
      <c r="AG74" s="198"/>
      <c r="AH74" s="198"/>
      <c r="AI74" s="198"/>
      <c r="AJ74" s="198"/>
      <c r="AK74" s="198"/>
      <c r="AL74" s="198"/>
      <c r="AM74" s="198"/>
      <c r="AN74" s="198"/>
      <c r="AO74" s="198"/>
      <c r="AP74" s="198"/>
      <c r="AS74" s="198"/>
      <c r="AT74" s="198"/>
      <c r="AU74" s="198"/>
      <c r="AV74" s="198"/>
      <c r="AW74" s="198"/>
      <c r="AX74" s="198"/>
      <c r="AY74" s="198"/>
      <c r="AZ74" s="198"/>
      <c r="BA74" s="198"/>
      <c r="BB74" s="198"/>
      <c r="BC74" s="198"/>
      <c r="BD74" s="198"/>
      <c r="BE74" s="198"/>
      <c r="BF74" s="198"/>
      <c r="BG74" s="198"/>
      <c r="BH74" s="198"/>
      <c r="BI74" s="198"/>
      <c r="BJ74" s="198"/>
      <c r="BK74" s="198"/>
    </row>
    <row r="75" spans="1:63">
      <c r="A75" s="252" t="str">
        <f>A170</f>
        <v>B1-5 Bioretention - Standard</v>
      </c>
      <c r="B75" s="187"/>
      <c r="C75" s="164" t="s">
        <v>29</v>
      </c>
      <c r="D75" s="193"/>
      <c r="E75" s="164" t="s">
        <v>75</v>
      </c>
      <c r="F75" s="289">
        <f>1.7/12*('Site Data'!$F$26*$B75+'Site Data'!$F$27*($B76+$B77)+'Site Data'!$F$28*SUM($D75:$D80))</f>
        <v>0</v>
      </c>
      <c r="G75" s="277" t="s">
        <v>68</v>
      </c>
      <c r="H75" s="278"/>
      <c r="I75" s="265">
        <v>0.6</v>
      </c>
      <c r="J75" s="299">
        <f>AF153</f>
        <v>0</v>
      </c>
      <c r="K75" s="299">
        <f>F75+J75</f>
        <v>0</v>
      </c>
      <c r="L75" s="308" t="s">
        <v>14</v>
      </c>
      <c r="M75" s="314"/>
      <c r="N75" s="311">
        <f>IF(M75*I75&lt;=K75,M75*I75,K75)</f>
        <v>0</v>
      </c>
      <c r="O75" s="299">
        <f>K75-N75</f>
        <v>0</v>
      </c>
      <c r="P75" s="265">
        <v>0.5</v>
      </c>
      <c r="Q75" s="302">
        <f>BA153</f>
        <v>0</v>
      </c>
      <c r="R75" s="302">
        <f>1.7/12*('Site Data'!$F$26*B75*'Site Data'!$C$16+'Site Data'!$F$27*(SUMPRODUCT(B76:B77,'Site Data'!$C$19:$C$20))+'Site Data'!$F$28*(SUMPRODUCT(D75:D80,'Site Data'!$C$24:$C$29)))*2.72/43560+Q75</f>
        <v>0</v>
      </c>
      <c r="S75" s="305">
        <f>IF(K75&gt;0,IF(M75&lt;K75,(R75*N75/K75)+(M75-N75)/K75*P75*R75,(R75*N75/K75)+(K75-N75)/K75*P75*R75),0)</f>
        <v>0</v>
      </c>
      <c r="T75" s="302">
        <f>R75-S75</f>
        <v>0</v>
      </c>
      <c r="U75" s="296"/>
      <c r="X75" s="268">
        <f t="shared" ref="X75:AP75" si="16">IF($U75=X$26,$O75,0)</f>
        <v>0</v>
      </c>
      <c r="Y75" s="268">
        <f t="shared" si="16"/>
        <v>0</v>
      </c>
      <c r="Z75" s="268">
        <f t="shared" si="16"/>
        <v>0</v>
      </c>
      <c r="AA75" s="268">
        <f t="shared" si="16"/>
        <v>0</v>
      </c>
      <c r="AB75" s="268">
        <f t="shared" si="16"/>
        <v>0</v>
      </c>
      <c r="AC75" s="268">
        <f t="shared" si="16"/>
        <v>0</v>
      </c>
      <c r="AD75" s="268">
        <f t="shared" si="16"/>
        <v>0</v>
      </c>
      <c r="AE75" s="268">
        <f t="shared" si="16"/>
        <v>0</v>
      </c>
      <c r="AF75" s="268">
        <f t="shared" si="16"/>
        <v>0</v>
      </c>
      <c r="AG75" s="268">
        <f t="shared" si="16"/>
        <v>0</v>
      </c>
      <c r="AH75" s="268">
        <f t="shared" si="16"/>
        <v>0</v>
      </c>
      <c r="AI75" s="268">
        <f t="shared" si="16"/>
        <v>0</v>
      </c>
      <c r="AJ75" s="268">
        <f t="shared" si="16"/>
        <v>0</v>
      </c>
      <c r="AK75" s="268">
        <f t="shared" si="16"/>
        <v>0</v>
      </c>
      <c r="AL75" s="268">
        <f t="shared" si="16"/>
        <v>0</v>
      </c>
      <c r="AM75" s="268">
        <f t="shared" si="16"/>
        <v>0</v>
      </c>
      <c r="AN75" s="268">
        <f t="shared" si="16"/>
        <v>0</v>
      </c>
      <c r="AO75" s="268">
        <f t="shared" si="16"/>
        <v>0</v>
      </c>
      <c r="AP75" s="268">
        <f t="shared" si="16"/>
        <v>0</v>
      </c>
      <c r="AS75" s="268">
        <f t="shared" ref="AS75:BK75" si="17">IF($U75=AS$26,$T75,0)</f>
        <v>0</v>
      </c>
      <c r="AT75" s="268">
        <f t="shared" si="17"/>
        <v>0</v>
      </c>
      <c r="AU75" s="268">
        <f t="shared" si="17"/>
        <v>0</v>
      </c>
      <c r="AV75" s="268">
        <f t="shared" si="17"/>
        <v>0</v>
      </c>
      <c r="AW75" s="268">
        <f t="shared" si="17"/>
        <v>0</v>
      </c>
      <c r="AX75" s="268">
        <f t="shared" si="17"/>
        <v>0</v>
      </c>
      <c r="AY75" s="268">
        <f t="shared" si="17"/>
        <v>0</v>
      </c>
      <c r="AZ75" s="268">
        <f t="shared" si="17"/>
        <v>0</v>
      </c>
      <c r="BA75" s="268">
        <f t="shared" si="17"/>
        <v>0</v>
      </c>
      <c r="BB75" s="268">
        <f t="shared" si="17"/>
        <v>0</v>
      </c>
      <c r="BC75" s="268">
        <f t="shared" si="17"/>
        <v>0</v>
      </c>
      <c r="BD75" s="268">
        <f t="shared" si="17"/>
        <v>0</v>
      </c>
      <c r="BE75" s="268">
        <f t="shared" si="17"/>
        <v>0</v>
      </c>
      <c r="BF75" s="268">
        <f t="shared" si="17"/>
        <v>0</v>
      </c>
      <c r="BG75" s="268">
        <f t="shared" si="17"/>
        <v>0</v>
      </c>
      <c r="BH75" s="268">
        <f t="shared" si="17"/>
        <v>0</v>
      </c>
      <c r="BI75" s="268">
        <f t="shared" si="17"/>
        <v>0</v>
      </c>
      <c r="BJ75" s="268">
        <f t="shared" si="17"/>
        <v>0</v>
      </c>
      <c r="BK75" s="268">
        <f t="shared" si="17"/>
        <v>0</v>
      </c>
    </row>
    <row r="76" spans="1:63">
      <c r="A76" s="253"/>
      <c r="B76" s="188"/>
      <c r="C76" s="165" t="s">
        <v>73</v>
      </c>
      <c r="D76" s="194"/>
      <c r="E76" s="165" t="s">
        <v>76</v>
      </c>
      <c r="F76" s="290"/>
      <c r="G76" s="279"/>
      <c r="H76" s="280"/>
      <c r="I76" s="266"/>
      <c r="J76" s="300"/>
      <c r="K76" s="300"/>
      <c r="L76" s="309"/>
      <c r="M76" s="315"/>
      <c r="N76" s="312"/>
      <c r="O76" s="300"/>
      <c r="P76" s="266"/>
      <c r="Q76" s="303"/>
      <c r="R76" s="303"/>
      <c r="S76" s="306"/>
      <c r="T76" s="303"/>
      <c r="U76" s="297"/>
      <c r="X76" s="269"/>
      <c r="Y76" s="269"/>
      <c r="Z76" s="269"/>
      <c r="AA76" s="269"/>
      <c r="AB76" s="269"/>
      <c r="AC76" s="269"/>
      <c r="AD76" s="269"/>
      <c r="AE76" s="269"/>
      <c r="AF76" s="269"/>
      <c r="AG76" s="269"/>
      <c r="AH76" s="269"/>
      <c r="AI76" s="269"/>
      <c r="AJ76" s="269"/>
      <c r="AK76" s="269"/>
      <c r="AL76" s="269"/>
      <c r="AM76" s="269"/>
      <c r="AN76" s="269"/>
      <c r="AO76" s="269"/>
      <c r="AP76" s="269"/>
      <c r="AS76" s="269"/>
      <c r="AT76" s="269"/>
      <c r="AU76" s="269"/>
      <c r="AV76" s="269"/>
      <c r="AW76" s="269"/>
      <c r="AX76" s="269"/>
      <c r="AY76" s="269"/>
      <c r="AZ76" s="269"/>
      <c r="BA76" s="269"/>
      <c r="BB76" s="269"/>
      <c r="BC76" s="269"/>
      <c r="BD76" s="269"/>
      <c r="BE76" s="269"/>
      <c r="BF76" s="269"/>
      <c r="BG76" s="269"/>
      <c r="BH76" s="269"/>
      <c r="BI76" s="269"/>
      <c r="BJ76" s="269"/>
      <c r="BK76" s="269"/>
    </row>
    <row r="77" spans="1:63">
      <c r="A77" s="253"/>
      <c r="B77" s="188"/>
      <c r="C77" s="165" t="s">
        <v>74</v>
      </c>
      <c r="D77" s="194"/>
      <c r="E77" s="165" t="s">
        <v>77</v>
      </c>
      <c r="F77" s="290"/>
      <c r="G77" s="279"/>
      <c r="H77" s="280"/>
      <c r="I77" s="266"/>
      <c r="J77" s="300"/>
      <c r="K77" s="300"/>
      <c r="L77" s="309"/>
      <c r="M77" s="315"/>
      <c r="N77" s="312"/>
      <c r="O77" s="300"/>
      <c r="P77" s="266"/>
      <c r="Q77" s="303"/>
      <c r="R77" s="303"/>
      <c r="S77" s="306"/>
      <c r="T77" s="303"/>
      <c r="U77" s="297"/>
      <c r="X77" s="269"/>
      <c r="Y77" s="269"/>
      <c r="Z77" s="269"/>
      <c r="AA77" s="269"/>
      <c r="AB77" s="269"/>
      <c r="AC77" s="269"/>
      <c r="AD77" s="269"/>
      <c r="AE77" s="269"/>
      <c r="AF77" s="269"/>
      <c r="AG77" s="269"/>
      <c r="AH77" s="269"/>
      <c r="AI77" s="269"/>
      <c r="AJ77" s="269"/>
      <c r="AK77" s="269"/>
      <c r="AL77" s="269"/>
      <c r="AM77" s="269"/>
      <c r="AN77" s="269"/>
      <c r="AO77" s="269"/>
      <c r="AP77" s="269"/>
      <c r="AS77" s="269"/>
      <c r="AT77" s="269"/>
      <c r="AU77" s="269"/>
      <c r="AV77" s="269"/>
      <c r="AW77" s="269"/>
      <c r="AX77" s="269"/>
      <c r="AY77" s="269"/>
      <c r="AZ77" s="269"/>
      <c r="BA77" s="269"/>
      <c r="BB77" s="269"/>
      <c r="BC77" s="269"/>
      <c r="BD77" s="269"/>
      <c r="BE77" s="269"/>
      <c r="BF77" s="269"/>
      <c r="BG77" s="269"/>
      <c r="BH77" s="269"/>
      <c r="BI77" s="269"/>
      <c r="BJ77" s="269"/>
      <c r="BK77" s="269"/>
    </row>
    <row r="78" spans="1:63">
      <c r="A78" s="253"/>
      <c r="B78" s="222"/>
      <c r="C78" s="166"/>
      <c r="D78" s="194"/>
      <c r="E78" s="167" t="s">
        <v>78</v>
      </c>
      <c r="F78" s="290"/>
      <c r="G78" s="279"/>
      <c r="H78" s="280"/>
      <c r="I78" s="266"/>
      <c r="J78" s="300"/>
      <c r="K78" s="300"/>
      <c r="L78" s="309"/>
      <c r="M78" s="315"/>
      <c r="N78" s="312"/>
      <c r="O78" s="300"/>
      <c r="P78" s="266"/>
      <c r="Q78" s="303"/>
      <c r="R78" s="303"/>
      <c r="S78" s="306"/>
      <c r="T78" s="303"/>
      <c r="U78" s="297"/>
      <c r="X78" s="269"/>
      <c r="Y78" s="269"/>
      <c r="Z78" s="269"/>
      <c r="AA78" s="269"/>
      <c r="AB78" s="269"/>
      <c r="AC78" s="269"/>
      <c r="AD78" s="269"/>
      <c r="AE78" s="269"/>
      <c r="AF78" s="269"/>
      <c r="AG78" s="269"/>
      <c r="AH78" s="269"/>
      <c r="AI78" s="269"/>
      <c r="AJ78" s="269"/>
      <c r="AK78" s="269"/>
      <c r="AL78" s="269"/>
      <c r="AM78" s="269"/>
      <c r="AN78" s="269"/>
      <c r="AO78" s="269"/>
      <c r="AP78" s="269"/>
      <c r="AS78" s="269"/>
      <c r="AT78" s="269"/>
      <c r="AU78" s="269"/>
      <c r="AV78" s="269"/>
      <c r="AW78" s="269"/>
      <c r="AX78" s="269"/>
      <c r="AY78" s="269"/>
      <c r="AZ78" s="269"/>
      <c r="BA78" s="269"/>
      <c r="BB78" s="269"/>
      <c r="BC78" s="269"/>
      <c r="BD78" s="269"/>
      <c r="BE78" s="269"/>
      <c r="BF78" s="269"/>
      <c r="BG78" s="269"/>
      <c r="BH78" s="269"/>
      <c r="BI78" s="269"/>
      <c r="BJ78" s="269"/>
      <c r="BK78" s="269"/>
    </row>
    <row r="79" spans="1:63">
      <c r="A79" s="253"/>
      <c r="B79" s="222"/>
      <c r="C79" s="166"/>
      <c r="D79" s="194"/>
      <c r="E79" s="167" t="s">
        <v>79</v>
      </c>
      <c r="F79" s="290"/>
      <c r="G79" s="279"/>
      <c r="H79" s="280"/>
      <c r="I79" s="266"/>
      <c r="J79" s="300"/>
      <c r="K79" s="300"/>
      <c r="L79" s="309"/>
      <c r="M79" s="315"/>
      <c r="N79" s="312"/>
      <c r="O79" s="300"/>
      <c r="P79" s="266"/>
      <c r="Q79" s="303"/>
      <c r="R79" s="303"/>
      <c r="S79" s="306"/>
      <c r="T79" s="303"/>
      <c r="U79" s="297"/>
      <c r="X79" s="270"/>
      <c r="Y79" s="270"/>
      <c r="Z79" s="270"/>
      <c r="AA79" s="270"/>
      <c r="AB79" s="270"/>
      <c r="AC79" s="270"/>
      <c r="AD79" s="270"/>
      <c r="AE79" s="270"/>
      <c r="AF79" s="270"/>
      <c r="AG79" s="270"/>
      <c r="AH79" s="270"/>
      <c r="AI79" s="270"/>
      <c r="AJ79" s="270"/>
      <c r="AK79" s="270"/>
      <c r="AL79" s="270"/>
      <c r="AM79" s="270"/>
      <c r="AN79" s="270"/>
      <c r="AO79" s="270"/>
      <c r="AP79" s="270"/>
      <c r="AS79" s="270"/>
      <c r="AT79" s="270"/>
      <c r="AU79" s="270"/>
      <c r="AV79" s="270"/>
      <c r="AW79" s="270"/>
      <c r="AX79" s="270"/>
      <c r="AY79" s="270"/>
      <c r="AZ79" s="270"/>
      <c r="BA79" s="270"/>
      <c r="BB79" s="270"/>
      <c r="BC79" s="270"/>
      <c r="BD79" s="270"/>
      <c r="BE79" s="270"/>
      <c r="BF79" s="270"/>
      <c r="BG79" s="270"/>
      <c r="BH79" s="270"/>
      <c r="BI79" s="270"/>
      <c r="BJ79" s="270"/>
      <c r="BK79" s="270"/>
    </row>
    <row r="80" spans="1:63" ht="13.5" thickBot="1">
      <c r="A80" s="254"/>
      <c r="B80" s="225"/>
      <c r="C80" s="214"/>
      <c r="D80" s="213"/>
      <c r="E80" s="215" t="s">
        <v>142</v>
      </c>
      <c r="F80" s="291"/>
      <c r="G80" s="281"/>
      <c r="H80" s="282"/>
      <c r="I80" s="267"/>
      <c r="J80" s="301"/>
      <c r="K80" s="301"/>
      <c r="L80" s="310"/>
      <c r="M80" s="316"/>
      <c r="N80" s="313"/>
      <c r="O80" s="301"/>
      <c r="P80" s="267"/>
      <c r="Q80" s="304"/>
      <c r="R80" s="304"/>
      <c r="S80" s="307"/>
      <c r="T80" s="304"/>
      <c r="U80" s="298"/>
      <c r="X80" s="198"/>
      <c r="Y80" s="198"/>
      <c r="Z80" s="198"/>
      <c r="AA80" s="198"/>
      <c r="AB80" s="198"/>
      <c r="AC80" s="198"/>
      <c r="AD80" s="198"/>
      <c r="AE80" s="198"/>
      <c r="AF80" s="198"/>
      <c r="AG80" s="198"/>
      <c r="AH80" s="198"/>
      <c r="AI80" s="198"/>
      <c r="AJ80" s="198"/>
      <c r="AK80" s="198"/>
      <c r="AL80" s="198"/>
      <c r="AM80" s="198"/>
      <c r="AN80" s="198"/>
      <c r="AO80" s="198"/>
      <c r="AP80" s="198"/>
      <c r="AS80" s="198"/>
      <c r="AT80" s="198"/>
      <c r="AU80" s="198"/>
      <c r="AV80" s="198"/>
      <c r="AW80" s="198"/>
      <c r="AX80" s="198"/>
      <c r="AY80" s="198"/>
      <c r="AZ80" s="198"/>
      <c r="BA80" s="198"/>
      <c r="BB80" s="198"/>
      <c r="BC80" s="198"/>
      <c r="BD80" s="198"/>
      <c r="BE80" s="198"/>
      <c r="BF80" s="198"/>
      <c r="BG80" s="198"/>
      <c r="BH80" s="198"/>
      <c r="BI80" s="198"/>
      <c r="BJ80" s="198"/>
      <c r="BK80" s="198"/>
    </row>
    <row r="81" spans="1:63">
      <c r="A81" s="252" t="str">
        <f>A171</f>
        <v>F1-5 Stormwater Filtering Systems</v>
      </c>
      <c r="B81" s="217"/>
      <c r="C81" s="164" t="s">
        <v>29</v>
      </c>
      <c r="D81" s="193"/>
      <c r="E81" s="164" t="s">
        <v>75</v>
      </c>
      <c r="F81" s="289">
        <f>1.7/12*('Site Data'!$F$26*$B81+'Site Data'!$F$27*($B82+$B83)+'Site Data'!$F$28*SUM($D81:$D86))</f>
        <v>0</v>
      </c>
      <c r="G81" s="271" t="s">
        <v>54</v>
      </c>
      <c r="H81" s="272"/>
      <c r="I81" s="265">
        <v>0</v>
      </c>
      <c r="J81" s="299">
        <f>AG153</f>
        <v>0</v>
      </c>
      <c r="K81" s="299">
        <f>F81+J81</f>
        <v>0</v>
      </c>
      <c r="L81" s="308" t="s">
        <v>14</v>
      </c>
      <c r="M81" s="314"/>
      <c r="N81" s="311">
        <v>0</v>
      </c>
      <c r="O81" s="299">
        <f>K81-N81</f>
        <v>0</v>
      </c>
      <c r="P81" s="265">
        <v>0.6</v>
      </c>
      <c r="Q81" s="302">
        <f>BB153</f>
        <v>0</v>
      </c>
      <c r="R81" s="302">
        <f>1.7/12*('Site Data'!$F$26*B81*'Site Data'!$C$16+'Site Data'!$F$27*(SUMPRODUCT(B82:B83,'Site Data'!$C$19:$C$20))+'Site Data'!$F$28*(SUMPRODUCT(D81:D86,'Site Data'!$C$24:$C$29)))*2.72/43560+Q81</f>
        <v>0</v>
      </c>
      <c r="S81" s="305">
        <f>IF(K81&gt;0,IF(M81&lt;K81,(R81*N81/K81)+(M81-N81)/K81*P81*R81,(R81*N81/K81)+(K81-N81)/K81*P81*R81),0)</f>
        <v>0</v>
      </c>
      <c r="T81" s="302">
        <f>R81-S81</f>
        <v>0</v>
      </c>
      <c r="U81" s="296"/>
      <c r="X81" s="268">
        <f t="shared" ref="X81:AP81" si="18">IF($U81=X$26,$O81,0)</f>
        <v>0</v>
      </c>
      <c r="Y81" s="268">
        <f t="shared" si="18"/>
        <v>0</v>
      </c>
      <c r="Z81" s="268">
        <f t="shared" si="18"/>
        <v>0</v>
      </c>
      <c r="AA81" s="268">
        <f t="shared" si="18"/>
        <v>0</v>
      </c>
      <c r="AB81" s="268">
        <f t="shared" si="18"/>
        <v>0</v>
      </c>
      <c r="AC81" s="268">
        <f t="shared" si="18"/>
        <v>0</v>
      </c>
      <c r="AD81" s="268">
        <f t="shared" si="18"/>
        <v>0</v>
      </c>
      <c r="AE81" s="268">
        <f t="shared" si="18"/>
        <v>0</v>
      </c>
      <c r="AF81" s="268">
        <f t="shared" si="18"/>
        <v>0</v>
      </c>
      <c r="AG81" s="268">
        <f t="shared" si="18"/>
        <v>0</v>
      </c>
      <c r="AH81" s="268">
        <f t="shared" si="18"/>
        <v>0</v>
      </c>
      <c r="AI81" s="268">
        <f t="shared" si="18"/>
        <v>0</v>
      </c>
      <c r="AJ81" s="268">
        <f t="shared" si="18"/>
        <v>0</v>
      </c>
      <c r="AK81" s="268">
        <f t="shared" si="18"/>
        <v>0</v>
      </c>
      <c r="AL81" s="268">
        <f t="shared" si="18"/>
        <v>0</v>
      </c>
      <c r="AM81" s="268">
        <f t="shared" si="18"/>
        <v>0</v>
      </c>
      <c r="AN81" s="268">
        <f t="shared" si="18"/>
        <v>0</v>
      </c>
      <c r="AO81" s="268">
        <f t="shared" si="18"/>
        <v>0</v>
      </c>
      <c r="AP81" s="268">
        <f t="shared" si="18"/>
        <v>0</v>
      </c>
      <c r="AS81" s="268">
        <f t="shared" ref="AS81:BK81" si="19">IF($U81=AS$26,$T81,0)</f>
        <v>0</v>
      </c>
      <c r="AT81" s="268">
        <f t="shared" si="19"/>
        <v>0</v>
      </c>
      <c r="AU81" s="268">
        <f t="shared" si="19"/>
        <v>0</v>
      </c>
      <c r="AV81" s="268">
        <f t="shared" si="19"/>
        <v>0</v>
      </c>
      <c r="AW81" s="268">
        <f t="shared" si="19"/>
        <v>0</v>
      </c>
      <c r="AX81" s="268">
        <f t="shared" si="19"/>
        <v>0</v>
      </c>
      <c r="AY81" s="268">
        <f t="shared" si="19"/>
        <v>0</v>
      </c>
      <c r="AZ81" s="268">
        <f t="shared" si="19"/>
        <v>0</v>
      </c>
      <c r="BA81" s="268">
        <f t="shared" si="19"/>
        <v>0</v>
      </c>
      <c r="BB81" s="268">
        <f t="shared" si="19"/>
        <v>0</v>
      </c>
      <c r="BC81" s="268">
        <f t="shared" si="19"/>
        <v>0</v>
      </c>
      <c r="BD81" s="268">
        <f t="shared" si="19"/>
        <v>0</v>
      </c>
      <c r="BE81" s="268">
        <f t="shared" si="19"/>
        <v>0</v>
      </c>
      <c r="BF81" s="268">
        <f t="shared" si="19"/>
        <v>0</v>
      </c>
      <c r="BG81" s="268">
        <f t="shared" si="19"/>
        <v>0</v>
      </c>
      <c r="BH81" s="268">
        <f t="shared" si="19"/>
        <v>0</v>
      </c>
      <c r="BI81" s="268">
        <f t="shared" si="19"/>
        <v>0</v>
      </c>
      <c r="BJ81" s="268">
        <f t="shared" si="19"/>
        <v>0</v>
      </c>
      <c r="BK81" s="268">
        <f t="shared" si="19"/>
        <v>0</v>
      </c>
    </row>
    <row r="82" spans="1:63">
      <c r="A82" s="253"/>
      <c r="B82" s="218"/>
      <c r="C82" s="165" t="s">
        <v>73</v>
      </c>
      <c r="D82" s="194"/>
      <c r="E82" s="165" t="s">
        <v>76</v>
      </c>
      <c r="F82" s="290"/>
      <c r="G82" s="273"/>
      <c r="H82" s="274"/>
      <c r="I82" s="266"/>
      <c r="J82" s="300"/>
      <c r="K82" s="300"/>
      <c r="L82" s="309"/>
      <c r="M82" s="315"/>
      <c r="N82" s="312"/>
      <c r="O82" s="300"/>
      <c r="P82" s="266"/>
      <c r="Q82" s="303"/>
      <c r="R82" s="303"/>
      <c r="S82" s="306"/>
      <c r="T82" s="303"/>
      <c r="U82" s="297"/>
      <c r="X82" s="269"/>
      <c r="Y82" s="269"/>
      <c r="Z82" s="269"/>
      <c r="AA82" s="269"/>
      <c r="AB82" s="269"/>
      <c r="AC82" s="269"/>
      <c r="AD82" s="269"/>
      <c r="AE82" s="269"/>
      <c r="AF82" s="269"/>
      <c r="AG82" s="269"/>
      <c r="AH82" s="269"/>
      <c r="AI82" s="269"/>
      <c r="AJ82" s="269"/>
      <c r="AK82" s="269"/>
      <c r="AL82" s="269"/>
      <c r="AM82" s="269"/>
      <c r="AN82" s="269"/>
      <c r="AO82" s="269"/>
      <c r="AP82" s="269"/>
      <c r="AS82" s="269"/>
      <c r="AT82" s="269"/>
      <c r="AU82" s="269"/>
      <c r="AV82" s="269"/>
      <c r="AW82" s="269"/>
      <c r="AX82" s="269"/>
      <c r="AY82" s="269"/>
      <c r="AZ82" s="269"/>
      <c r="BA82" s="269"/>
      <c r="BB82" s="269"/>
      <c r="BC82" s="269"/>
      <c r="BD82" s="269"/>
      <c r="BE82" s="269"/>
      <c r="BF82" s="269"/>
      <c r="BG82" s="269"/>
      <c r="BH82" s="269"/>
      <c r="BI82" s="269"/>
      <c r="BJ82" s="269"/>
      <c r="BK82" s="269"/>
    </row>
    <row r="83" spans="1:63">
      <c r="A83" s="253"/>
      <c r="B83" s="218"/>
      <c r="C83" s="165" t="s">
        <v>74</v>
      </c>
      <c r="D83" s="194"/>
      <c r="E83" s="165" t="s">
        <v>77</v>
      </c>
      <c r="F83" s="290"/>
      <c r="G83" s="273"/>
      <c r="H83" s="274"/>
      <c r="I83" s="266"/>
      <c r="J83" s="300"/>
      <c r="K83" s="300"/>
      <c r="L83" s="309"/>
      <c r="M83" s="315"/>
      <c r="N83" s="312"/>
      <c r="O83" s="300"/>
      <c r="P83" s="266"/>
      <c r="Q83" s="303"/>
      <c r="R83" s="303"/>
      <c r="S83" s="306"/>
      <c r="T83" s="303"/>
      <c r="U83" s="297"/>
      <c r="X83" s="269"/>
      <c r="Y83" s="269"/>
      <c r="Z83" s="269"/>
      <c r="AA83" s="269"/>
      <c r="AB83" s="269"/>
      <c r="AC83" s="269"/>
      <c r="AD83" s="269"/>
      <c r="AE83" s="269"/>
      <c r="AF83" s="269"/>
      <c r="AG83" s="269"/>
      <c r="AH83" s="269"/>
      <c r="AI83" s="269"/>
      <c r="AJ83" s="269"/>
      <c r="AK83" s="269"/>
      <c r="AL83" s="269"/>
      <c r="AM83" s="269"/>
      <c r="AN83" s="269"/>
      <c r="AO83" s="269"/>
      <c r="AP83" s="269"/>
      <c r="AS83" s="269"/>
      <c r="AT83" s="269"/>
      <c r="AU83" s="269"/>
      <c r="AV83" s="269"/>
      <c r="AW83" s="269"/>
      <c r="AX83" s="269"/>
      <c r="AY83" s="269"/>
      <c r="AZ83" s="269"/>
      <c r="BA83" s="269"/>
      <c r="BB83" s="269"/>
      <c r="BC83" s="269"/>
      <c r="BD83" s="269"/>
      <c r="BE83" s="269"/>
      <c r="BF83" s="269"/>
      <c r="BG83" s="269"/>
      <c r="BH83" s="269"/>
      <c r="BI83" s="269"/>
      <c r="BJ83" s="269"/>
      <c r="BK83" s="269"/>
    </row>
    <row r="84" spans="1:63">
      <c r="A84" s="253"/>
      <c r="B84" s="226"/>
      <c r="C84" s="166"/>
      <c r="D84" s="194"/>
      <c r="E84" s="167" t="s">
        <v>78</v>
      </c>
      <c r="F84" s="290"/>
      <c r="G84" s="273"/>
      <c r="H84" s="274"/>
      <c r="I84" s="266"/>
      <c r="J84" s="300"/>
      <c r="K84" s="300"/>
      <c r="L84" s="309"/>
      <c r="M84" s="315"/>
      <c r="N84" s="312"/>
      <c r="O84" s="300"/>
      <c r="P84" s="266"/>
      <c r="Q84" s="303"/>
      <c r="R84" s="303"/>
      <c r="S84" s="306"/>
      <c r="T84" s="303"/>
      <c r="U84" s="297"/>
      <c r="X84" s="269"/>
      <c r="Y84" s="269"/>
      <c r="Z84" s="269"/>
      <c r="AA84" s="269"/>
      <c r="AB84" s="269"/>
      <c r="AC84" s="269"/>
      <c r="AD84" s="269"/>
      <c r="AE84" s="269"/>
      <c r="AF84" s="269"/>
      <c r="AG84" s="269"/>
      <c r="AH84" s="269"/>
      <c r="AI84" s="269"/>
      <c r="AJ84" s="269"/>
      <c r="AK84" s="269"/>
      <c r="AL84" s="269"/>
      <c r="AM84" s="269"/>
      <c r="AN84" s="269"/>
      <c r="AO84" s="269"/>
      <c r="AP84" s="269"/>
      <c r="AS84" s="269"/>
      <c r="AT84" s="269"/>
      <c r="AU84" s="269"/>
      <c r="AV84" s="269"/>
      <c r="AW84" s="269"/>
      <c r="AX84" s="269"/>
      <c r="AY84" s="269"/>
      <c r="AZ84" s="269"/>
      <c r="BA84" s="269"/>
      <c r="BB84" s="269"/>
      <c r="BC84" s="269"/>
      <c r="BD84" s="269"/>
      <c r="BE84" s="269"/>
      <c r="BF84" s="269"/>
      <c r="BG84" s="269"/>
      <c r="BH84" s="269"/>
      <c r="BI84" s="269"/>
      <c r="BJ84" s="269"/>
      <c r="BK84" s="269"/>
    </row>
    <row r="85" spans="1:63">
      <c r="A85" s="253"/>
      <c r="B85" s="226"/>
      <c r="C85" s="166"/>
      <c r="D85" s="194"/>
      <c r="E85" s="216" t="s">
        <v>79</v>
      </c>
      <c r="F85" s="290"/>
      <c r="G85" s="273"/>
      <c r="H85" s="274"/>
      <c r="I85" s="266"/>
      <c r="J85" s="300"/>
      <c r="K85" s="300"/>
      <c r="L85" s="309"/>
      <c r="M85" s="315"/>
      <c r="N85" s="312"/>
      <c r="O85" s="300"/>
      <c r="P85" s="266"/>
      <c r="Q85" s="303"/>
      <c r="R85" s="303"/>
      <c r="S85" s="306"/>
      <c r="T85" s="303"/>
      <c r="U85" s="297"/>
      <c r="X85" s="270"/>
      <c r="Y85" s="270"/>
      <c r="Z85" s="270"/>
      <c r="AA85" s="270"/>
      <c r="AB85" s="270"/>
      <c r="AC85" s="270"/>
      <c r="AD85" s="270"/>
      <c r="AE85" s="270"/>
      <c r="AF85" s="270"/>
      <c r="AG85" s="270"/>
      <c r="AH85" s="270"/>
      <c r="AI85" s="270"/>
      <c r="AJ85" s="270"/>
      <c r="AK85" s="270"/>
      <c r="AL85" s="270"/>
      <c r="AM85" s="270"/>
      <c r="AN85" s="270"/>
      <c r="AO85" s="270"/>
      <c r="AP85" s="270"/>
      <c r="AS85" s="270"/>
      <c r="AT85" s="270"/>
      <c r="AU85" s="270"/>
      <c r="AV85" s="270"/>
      <c r="AW85" s="270"/>
      <c r="AX85" s="270"/>
      <c r="AY85" s="270"/>
      <c r="AZ85" s="270"/>
      <c r="BA85" s="270"/>
      <c r="BB85" s="270"/>
      <c r="BC85" s="270"/>
      <c r="BD85" s="270"/>
      <c r="BE85" s="270"/>
      <c r="BF85" s="270"/>
      <c r="BG85" s="270"/>
      <c r="BH85" s="270"/>
      <c r="BI85" s="270"/>
      <c r="BJ85" s="270"/>
      <c r="BK85" s="270"/>
    </row>
    <row r="86" spans="1:63" ht="13.5" thickBot="1">
      <c r="A86" s="254"/>
      <c r="B86" s="227"/>
      <c r="C86" s="214"/>
      <c r="D86" s="213"/>
      <c r="E86" s="215" t="s">
        <v>142</v>
      </c>
      <c r="F86" s="291"/>
      <c r="G86" s="275"/>
      <c r="H86" s="276"/>
      <c r="I86" s="267"/>
      <c r="J86" s="301"/>
      <c r="K86" s="301"/>
      <c r="L86" s="310"/>
      <c r="M86" s="316"/>
      <c r="N86" s="313"/>
      <c r="O86" s="301"/>
      <c r="P86" s="267"/>
      <c r="Q86" s="304"/>
      <c r="R86" s="304"/>
      <c r="S86" s="307"/>
      <c r="T86" s="304"/>
      <c r="U86" s="298"/>
      <c r="X86" s="198"/>
      <c r="Y86" s="198"/>
      <c r="Z86" s="198"/>
      <c r="AA86" s="198"/>
      <c r="AB86" s="198"/>
      <c r="AC86" s="198"/>
      <c r="AD86" s="198"/>
      <c r="AE86" s="198"/>
      <c r="AF86" s="198"/>
      <c r="AG86" s="198"/>
      <c r="AH86" s="198"/>
      <c r="AI86" s="198"/>
      <c r="AJ86" s="198"/>
      <c r="AK86" s="198"/>
      <c r="AL86" s="198"/>
      <c r="AM86" s="198"/>
      <c r="AN86" s="198"/>
      <c r="AO86" s="198"/>
      <c r="AP86" s="198"/>
      <c r="AS86" s="198"/>
      <c r="AT86" s="198"/>
      <c r="AU86" s="198"/>
      <c r="AV86" s="198"/>
      <c r="AW86" s="198"/>
      <c r="AX86" s="198"/>
      <c r="AY86" s="198"/>
      <c r="AZ86" s="198"/>
      <c r="BA86" s="198"/>
      <c r="BB86" s="198"/>
      <c r="BC86" s="198"/>
      <c r="BD86" s="198"/>
      <c r="BE86" s="198"/>
      <c r="BF86" s="198"/>
      <c r="BG86" s="198"/>
      <c r="BH86" s="198"/>
      <c r="BI86" s="198"/>
      <c r="BJ86" s="198"/>
      <c r="BK86" s="198"/>
    </row>
    <row r="87" spans="1:63">
      <c r="A87" s="252" t="str">
        <f>A172</f>
        <v>I1-2 Stormwater Infiltration</v>
      </c>
      <c r="B87" s="187"/>
      <c r="C87" s="164" t="s">
        <v>29</v>
      </c>
      <c r="D87" s="193"/>
      <c r="E87" s="164" t="s">
        <v>75</v>
      </c>
      <c r="F87" s="289">
        <f>1.7/12*('Site Data'!$F$26*$B87+'Site Data'!$F$27*($B88+$B89)+'Site Data'!$F$28*SUM($D87:$D92))</f>
        <v>0</v>
      </c>
      <c r="G87" s="271" t="s">
        <v>47</v>
      </c>
      <c r="H87" s="272"/>
      <c r="I87" s="265">
        <v>1</v>
      </c>
      <c r="J87" s="299">
        <f>AH153</f>
        <v>0</v>
      </c>
      <c r="K87" s="299">
        <f>F87+J87</f>
        <v>0</v>
      </c>
      <c r="L87" s="308" t="s">
        <v>14</v>
      </c>
      <c r="M87" s="314"/>
      <c r="N87" s="311">
        <f>IF(M87*I87&lt;=K87,M87*I87,K87)</f>
        <v>0</v>
      </c>
      <c r="O87" s="299">
        <f>K87-N87</f>
        <v>0</v>
      </c>
      <c r="P87" s="265"/>
      <c r="Q87" s="302">
        <f>BC153</f>
        <v>0</v>
      </c>
      <c r="R87" s="302">
        <f>1.7/12*('Site Data'!$F$26*B87*'Site Data'!$C$16+'Site Data'!$F$27*(SUMPRODUCT(B88:B89,'Site Data'!$C$19:$C$20))+'Site Data'!$F$28*(SUMPRODUCT(D87:D92,'Site Data'!$C$24:$C$29)))*2.72/43560+Q87</f>
        <v>0</v>
      </c>
      <c r="S87" s="305">
        <f>IF(K87&gt;0,IF(M87&lt;K87,(R87*N87/K87)+(M87-N87)/K87*P87*R87,(R87*N87/K87)+(K87-N87)/K87*P87*R87),0)</f>
        <v>0</v>
      </c>
      <c r="T87" s="302">
        <f>R87-S87</f>
        <v>0</v>
      </c>
      <c r="U87" s="296"/>
      <c r="X87" s="268">
        <f t="shared" ref="X87:AP87" si="20">IF($U87=X$26,$O87,0)</f>
        <v>0</v>
      </c>
      <c r="Y87" s="268">
        <f t="shared" si="20"/>
        <v>0</v>
      </c>
      <c r="Z87" s="268">
        <f t="shared" si="20"/>
        <v>0</v>
      </c>
      <c r="AA87" s="268">
        <f t="shared" si="20"/>
        <v>0</v>
      </c>
      <c r="AB87" s="268">
        <f t="shared" si="20"/>
        <v>0</v>
      </c>
      <c r="AC87" s="268">
        <f t="shared" si="20"/>
        <v>0</v>
      </c>
      <c r="AD87" s="268">
        <f t="shared" si="20"/>
        <v>0</v>
      </c>
      <c r="AE87" s="268">
        <f t="shared" si="20"/>
        <v>0</v>
      </c>
      <c r="AF87" s="268">
        <f t="shared" si="20"/>
        <v>0</v>
      </c>
      <c r="AG87" s="268">
        <f t="shared" si="20"/>
        <v>0</v>
      </c>
      <c r="AH87" s="268">
        <f t="shared" si="20"/>
        <v>0</v>
      </c>
      <c r="AI87" s="268">
        <f t="shared" si="20"/>
        <v>0</v>
      </c>
      <c r="AJ87" s="268">
        <f t="shared" si="20"/>
        <v>0</v>
      </c>
      <c r="AK87" s="268">
        <f t="shared" si="20"/>
        <v>0</v>
      </c>
      <c r="AL87" s="268">
        <f t="shared" si="20"/>
        <v>0</v>
      </c>
      <c r="AM87" s="268">
        <f t="shared" si="20"/>
        <v>0</v>
      </c>
      <c r="AN87" s="268">
        <f t="shared" si="20"/>
        <v>0</v>
      </c>
      <c r="AO87" s="268">
        <f t="shared" si="20"/>
        <v>0</v>
      </c>
      <c r="AP87" s="268">
        <f t="shared" si="20"/>
        <v>0</v>
      </c>
      <c r="AS87" s="268">
        <f t="shared" ref="AS87:BK87" si="21">IF($U87=AS$26,$T87,0)</f>
        <v>0</v>
      </c>
      <c r="AT87" s="268">
        <f t="shared" si="21"/>
        <v>0</v>
      </c>
      <c r="AU87" s="268">
        <f t="shared" si="21"/>
        <v>0</v>
      </c>
      <c r="AV87" s="268">
        <f t="shared" si="21"/>
        <v>0</v>
      </c>
      <c r="AW87" s="268">
        <f t="shared" si="21"/>
        <v>0</v>
      </c>
      <c r="AX87" s="268">
        <f t="shared" si="21"/>
        <v>0</v>
      </c>
      <c r="AY87" s="268">
        <f t="shared" si="21"/>
        <v>0</v>
      </c>
      <c r="AZ87" s="268">
        <f t="shared" si="21"/>
        <v>0</v>
      </c>
      <c r="BA87" s="268">
        <f t="shared" si="21"/>
        <v>0</v>
      </c>
      <c r="BB87" s="268">
        <f t="shared" si="21"/>
        <v>0</v>
      </c>
      <c r="BC87" s="268">
        <f t="shared" si="21"/>
        <v>0</v>
      </c>
      <c r="BD87" s="268">
        <f t="shared" si="21"/>
        <v>0</v>
      </c>
      <c r="BE87" s="268">
        <f t="shared" si="21"/>
        <v>0</v>
      </c>
      <c r="BF87" s="268">
        <f t="shared" si="21"/>
        <v>0</v>
      </c>
      <c r="BG87" s="268">
        <f t="shared" si="21"/>
        <v>0</v>
      </c>
      <c r="BH87" s="268">
        <f t="shared" si="21"/>
        <v>0</v>
      </c>
      <c r="BI87" s="268">
        <f t="shared" si="21"/>
        <v>0</v>
      </c>
      <c r="BJ87" s="268">
        <f t="shared" si="21"/>
        <v>0</v>
      </c>
      <c r="BK87" s="268">
        <f t="shared" si="21"/>
        <v>0</v>
      </c>
    </row>
    <row r="88" spans="1:63">
      <c r="A88" s="253"/>
      <c r="B88" s="188"/>
      <c r="C88" s="165" t="s">
        <v>73</v>
      </c>
      <c r="D88" s="194"/>
      <c r="E88" s="165" t="s">
        <v>76</v>
      </c>
      <c r="F88" s="290"/>
      <c r="G88" s="273"/>
      <c r="H88" s="274"/>
      <c r="I88" s="266"/>
      <c r="J88" s="300"/>
      <c r="K88" s="300"/>
      <c r="L88" s="309"/>
      <c r="M88" s="315"/>
      <c r="N88" s="312"/>
      <c r="O88" s="300"/>
      <c r="P88" s="266"/>
      <c r="Q88" s="303"/>
      <c r="R88" s="303"/>
      <c r="S88" s="306"/>
      <c r="T88" s="303"/>
      <c r="U88" s="297"/>
      <c r="X88" s="269"/>
      <c r="Y88" s="269"/>
      <c r="Z88" s="269"/>
      <c r="AA88" s="269"/>
      <c r="AB88" s="269"/>
      <c r="AC88" s="269"/>
      <c r="AD88" s="269"/>
      <c r="AE88" s="269"/>
      <c r="AF88" s="269"/>
      <c r="AG88" s="269"/>
      <c r="AH88" s="269"/>
      <c r="AI88" s="269"/>
      <c r="AJ88" s="269"/>
      <c r="AK88" s="269"/>
      <c r="AL88" s="269"/>
      <c r="AM88" s="269"/>
      <c r="AN88" s="269"/>
      <c r="AO88" s="269"/>
      <c r="AP88" s="269"/>
      <c r="AS88" s="269"/>
      <c r="AT88" s="269"/>
      <c r="AU88" s="269"/>
      <c r="AV88" s="269"/>
      <c r="AW88" s="269"/>
      <c r="AX88" s="269"/>
      <c r="AY88" s="269"/>
      <c r="AZ88" s="269"/>
      <c r="BA88" s="269"/>
      <c r="BB88" s="269"/>
      <c r="BC88" s="269"/>
      <c r="BD88" s="269"/>
      <c r="BE88" s="269"/>
      <c r="BF88" s="269"/>
      <c r="BG88" s="269"/>
      <c r="BH88" s="269"/>
      <c r="BI88" s="269"/>
      <c r="BJ88" s="269"/>
      <c r="BK88" s="269"/>
    </row>
    <row r="89" spans="1:63">
      <c r="A89" s="253"/>
      <c r="B89" s="188"/>
      <c r="C89" s="165" t="s">
        <v>74</v>
      </c>
      <c r="D89" s="194"/>
      <c r="E89" s="165" t="s">
        <v>77</v>
      </c>
      <c r="F89" s="290"/>
      <c r="G89" s="273"/>
      <c r="H89" s="274"/>
      <c r="I89" s="266"/>
      <c r="J89" s="300"/>
      <c r="K89" s="300"/>
      <c r="L89" s="309"/>
      <c r="M89" s="315"/>
      <c r="N89" s="312"/>
      <c r="O89" s="300"/>
      <c r="P89" s="266"/>
      <c r="Q89" s="303"/>
      <c r="R89" s="303"/>
      <c r="S89" s="306"/>
      <c r="T89" s="303"/>
      <c r="U89" s="297"/>
      <c r="X89" s="269"/>
      <c r="Y89" s="269"/>
      <c r="Z89" s="269"/>
      <c r="AA89" s="269"/>
      <c r="AB89" s="269"/>
      <c r="AC89" s="269"/>
      <c r="AD89" s="269"/>
      <c r="AE89" s="269"/>
      <c r="AF89" s="269"/>
      <c r="AG89" s="269"/>
      <c r="AH89" s="269"/>
      <c r="AI89" s="269"/>
      <c r="AJ89" s="269"/>
      <c r="AK89" s="269"/>
      <c r="AL89" s="269"/>
      <c r="AM89" s="269"/>
      <c r="AN89" s="269"/>
      <c r="AO89" s="269"/>
      <c r="AP89" s="269"/>
      <c r="AS89" s="269"/>
      <c r="AT89" s="269"/>
      <c r="AU89" s="269"/>
      <c r="AV89" s="269"/>
      <c r="AW89" s="269"/>
      <c r="AX89" s="269"/>
      <c r="AY89" s="269"/>
      <c r="AZ89" s="269"/>
      <c r="BA89" s="269"/>
      <c r="BB89" s="269"/>
      <c r="BC89" s="269"/>
      <c r="BD89" s="269"/>
      <c r="BE89" s="269"/>
      <c r="BF89" s="269"/>
      <c r="BG89" s="269"/>
      <c r="BH89" s="269"/>
      <c r="BI89" s="269"/>
      <c r="BJ89" s="269"/>
      <c r="BK89" s="269"/>
    </row>
    <row r="90" spans="1:63">
      <c r="A90" s="253"/>
      <c r="B90" s="222"/>
      <c r="C90" s="166"/>
      <c r="D90" s="194"/>
      <c r="E90" s="167" t="s">
        <v>78</v>
      </c>
      <c r="F90" s="290"/>
      <c r="G90" s="273"/>
      <c r="H90" s="274"/>
      <c r="I90" s="266"/>
      <c r="J90" s="300"/>
      <c r="K90" s="300"/>
      <c r="L90" s="309"/>
      <c r="M90" s="315"/>
      <c r="N90" s="312"/>
      <c r="O90" s="300"/>
      <c r="P90" s="266"/>
      <c r="Q90" s="303"/>
      <c r="R90" s="303"/>
      <c r="S90" s="306"/>
      <c r="T90" s="303"/>
      <c r="U90" s="297"/>
      <c r="X90" s="269"/>
      <c r="Y90" s="269"/>
      <c r="Z90" s="269"/>
      <c r="AA90" s="269"/>
      <c r="AB90" s="269"/>
      <c r="AC90" s="269"/>
      <c r="AD90" s="269"/>
      <c r="AE90" s="269"/>
      <c r="AF90" s="269"/>
      <c r="AG90" s="269"/>
      <c r="AH90" s="269"/>
      <c r="AI90" s="269"/>
      <c r="AJ90" s="269"/>
      <c r="AK90" s="269"/>
      <c r="AL90" s="269"/>
      <c r="AM90" s="269"/>
      <c r="AN90" s="269"/>
      <c r="AO90" s="269"/>
      <c r="AP90" s="269"/>
      <c r="AS90" s="269"/>
      <c r="AT90" s="269"/>
      <c r="AU90" s="269"/>
      <c r="AV90" s="269"/>
      <c r="AW90" s="269"/>
      <c r="AX90" s="269"/>
      <c r="AY90" s="269"/>
      <c r="AZ90" s="269"/>
      <c r="BA90" s="269"/>
      <c r="BB90" s="269"/>
      <c r="BC90" s="269"/>
      <c r="BD90" s="269"/>
      <c r="BE90" s="269"/>
      <c r="BF90" s="269"/>
      <c r="BG90" s="269"/>
      <c r="BH90" s="269"/>
      <c r="BI90" s="269"/>
      <c r="BJ90" s="269"/>
      <c r="BK90" s="269"/>
    </row>
    <row r="91" spans="1:63">
      <c r="A91" s="253"/>
      <c r="B91" s="222"/>
      <c r="C91" s="166"/>
      <c r="D91" s="194"/>
      <c r="E91" s="167" t="s">
        <v>79</v>
      </c>
      <c r="F91" s="290"/>
      <c r="G91" s="273"/>
      <c r="H91" s="274"/>
      <c r="I91" s="266"/>
      <c r="J91" s="300"/>
      <c r="K91" s="300"/>
      <c r="L91" s="309"/>
      <c r="M91" s="315"/>
      <c r="N91" s="312"/>
      <c r="O91" s="300"/>
      <c r="P91" s="266"/>
      <c r="Q91" s="303"/>
      <c r="R91" s="303"/>
      <c r="S91" s="306"/>
      <c r="T91" s="303"/>
      <c r="U91" s="297"/>
      <c r="X91" s="270"/>
      <c r="Y91" s="270"/>
      <c r="Z91" s="270"/>
      <c r="AA91" s="270"/>
      <c r="AB91" s="270"/>
      <c r="AC91" s="270"/>
      <c r="AD91" s="270"/>
      <c r="AE91" s="270"/>
      <c r="AF91" s="270"/>
      <c r="AG91" s="270"/>
      <c r="AH91" s="270"/>
      <c r="AI91" s="270"/>
      <c r="AJ91" s="270"/>
      <c r="AK91" s="270"/>
      <c r="AL91" s="270"/>
      <c r="AM91" s="270"/>
      <c r="AN91" s="270"/>
      <c r="AO91" s="270"/>
      <c r="AP91" s="270"/>
      <c r="AS91" s="270"/>
      <c r="AT91" s="270"/>
      <c r="AU91" s="270"/>
      <c r="AV91" s="270"/>
      <c r="AW91" s="270"/>
      <c r="AX91" s="270"/>
      <c r="AY91" s="270"/>
      <c r="AZ91" s="270"/>
      <c r="BA91" s="270"/>
      <c r="BB91" s="270"/>
      <c r="BC91" s="270"/>
      <c r="BD91" s="270"/>
      <c r="BE91" s="270"/>
      <c r="BF91" s="270"/>
      <c r="BG91" s="270"/>
      <c r="BH91" s="270"/>
      <c r="BI91" s="270"/>
      <c r="BJ91" s="270"/>
      <c r="BK91" s="270"/>
    </row>
    <row r="92" spans="1:63" ht="13.5" thickBot="1">
      <c r="A92" s="254"/>
      <c r="B92" s="225"/>
      <c r="C92" s="214"/>
      <c r="D92" s="213"/>
      <c r="E92" s="215" t="s">
        <v>142</v>
      </c>
      <c r="F92" s="291"/>
      <c r="G92" s="275"/>
      <c r="H92" s="276"/>
      <c r="I92" s="267"/>
      <c r="J92" s="301"/>
      <c r="K92" s="301"/>
      <c r="L92" s="310"/>
      <c r="M92" s="316"/>
      <c r="N92" s="313"/>
      <c r="O92" s="301"/>
      <c r="P92" s="267"/>
      <c r="Q92" s="304"/>
      <c r="R92" s="304"/>
      <c r="S92" s="307"/>
      <c r="T92" s="304"/>
      <c r="U92" s="298"/>
      <c r="X92" s="198"/>
      <c r="Y92" s="198"/>
      <c r="Z92" s="198"/>
      <c r="AA92" s="198"/>
      <c r="AB92" s="198"/>
      <c r="AC92" s="198"/>
      <c r="AD92" s="198"/>
      <c r="AE92" s="198"/>
      <c r="AF92" s="198"/>
      <c r="AG92" s="198"/>
      <c r="AH92" s="198"/>
      <c r="AI92" s="198"/>
      <c r="AJ92" s="198"/>
      <c r="AK92" s="198"/>
      <c r="AL92" s="198"/>
      <c r="AM92" s="198"/>
      <c r="AN92" s="198"/>
      <c r="AO92" s="198"/>
      <c r="AP92" s="198"/>
      <c r="AS92" s="198"/>
      <c r="AT92" s="198"/>
      <c r="AU92" s="198"/>
      <c r="AV92" s="198"/>
      <c r="AW92" s="198"/>
      <c r="AX92" s="198"/>
      <c r="AY92" s="198"/>
      <c r="AZ92" s="198"/>
      <c r="BA92" s="198"/>
      <c r="BB92" s="198"/>
      <c r="BC92" s="198"/>
      <c r="BD92" s="198"/>
      <c r="BE92" s="198"/>
      <c r="BF92" s="198"/>
      <c r="BG92" s="198"/>
      <c r="BH92" s="198"/>
      <c r="BI92" s="198"/>
      <c r="BJ92" s="198"/>
      <c r="BK92" s="198"/>
    </row>
    <row r="93" spans="1:63" ht="12.75" customHeight="1">
      <c r="A93" s="252" t="str">
        <f>A173</f>
        <v>S1-3 Storage</v>
      </c>
      <c r="B93" s="187"/>
      <c r="C93" s="164" t="s">
        <v>29</v>
      </c>
      <c r="D93" s="193"/>
      <c r="E93" s="164" t="s">
        <v>75</v>
      </c>
      <c r="F93" s="289">
        <f>1.7/12*('Site Data'!$F$26*$B93+'Site Data'!$F$27*($B94+$B95)+'Site Data'!$F$28*SUM($D93:$D98))</f>
        <v>0</v>
      </c>
      <c r="G93" s="271" t="s">
        <v>54</v>
      </c>
      <c r="H93" s="272"/>
      <c r="I93" s="265">
        <v>0</v>
      </c>
      <c r="J93" s="299">
        <f>AI153</f>
        <v>0</v>
      </c>
      <c r="K93" s="299">
        <f>F93+J93</f>
        <v>0</v>
      </c>
      <c r="L93" s="308" t="s">
        <v>14</v>
      </c>
      <c r="M93" s="314"/>
      <c r="N93" s="311">
        <f>K93*I93</f>
        <v>0</v>
      </c>
      <c r="O93" s="299">
        <f>K93-N93</f>
        <v>0</v>
      </c>
      <c r="P93" s="265">
        <v>0</v>
      </c>
      <c r="Q93" s="302">
        <f>BD153</f>
        <v>0</v>
      </c>
      <c r="R93" s="302">
        <f>1.7/12*('Site Data'!$F$26*B93*'Site Data'!$C$16+'Site Data'!$F$27*(SUMPRODUCT(B94:B95,'Site Data'!$C$19:$C$20))+'Site Data'!$F$28*(SUMPRODUCT(D93:D98,'Site Data'!$C$24:$C$29)))*2.72/43560+Q93</f>
        <v>0</v>
      </c>
      <c r="S93" s="305">
        <f>IF(K93&gt;0,IF(M93&lt;K93,(R93*N93/K93)+(M93-N93)/K93*P93*R93,(R93*N93/K93)+(K93-N93)/K93*P93*R93),0)</f>
        <v>0</v>
      </c>
      <c r="T93" s="302">
        <f>R93-S93</f>
        <v>0</v>
      </c>
      <c r="U93" s="296"/>
      <c r="X93" s="268">
        <f t="shared" ref="X93:AP93" si="22">IF($U93=X$26,$O93,0)</f>
        <v>0</v>
      </c>
      <c r="Y93" s="268">
        <f t="shared" si="22"/>
        <v>0</v>
      </c>
      <c r="Z93" s="268">
        <f t="shared" si="22"/>
        <v>0</v>
      </c>
      <c r="AA93" s="268">
        <f t="shared" si="22"/>
        <v>0</v>
      </c>
      <c r="AB93" s="268">
        <f t="shared" si="22"/>
        <v>0</v>
      </c>
      <c r="AC93" s="268">
        <f t="shared" si="22"/>
        <v>0</v>
      </c>
      <c r="AD93" s="268">
        <f t="shared" si="22"/>
        <v>0</v>
      </c>
      <c r="AE93" s="268">
        <f t="shared" si="22"/>
        <v>0</v>
      </c>
      <c r="AF93" s="268">
        <f t="shared" si="22"/>
        <v>0</v>
      </c>
      <c r="AG93" s="268">
        <f t="shared" si="22"/>
        <v>0</v>
      </c>
      <c r="AH93" s="268">
        <f t="shared" si="22"/>
        <v>0</v>
      </c>
      <c r="AI93" s="268">
        <f t="shared" si="22"/>
        <v>0</v>
      </c>
      <c r="AJ93" s="268">
        <f t="shared" si="22"/>
        <v>0</v>
      </c>
      <c r="AK93" s="268">
        <f t="shared" si="22"/>
        <v>0</v>
      </c>
      <c r="AL93" s="268">
        <f t="shared" si="22"/>
        <v>0</v>
      </c>
      <c r="AM93" s="268">
        <f t="shared" si="22"/>
        <v>0</v>
      </c>
      <c r="AN93" s="268">
        <f t="shared" si="22"/>
        <v>0</v>
      </c>
      <c r="AO93" s="268">
        <f t="shared" si="22"/>
        <v>0</v>
      </c>
      <c r="AP93" s="268">
        <f t="shared" si="22"/>
        <v>0</v>
      </c>
      <c r="AS93" s="268">
        <f t="shared" ref="AS93:BK93" si="23">IF($U93=AS$26,$T93,0)</f>
        <v>0</v>
      </c>
      <c r="AT93" s="268">
        <f t="shared" si="23"/>
        <v>0</v>
      </c>
      <c r="AU93" s="268">
        <f t="shared" si="23"/>
        <v>0</v>
      </c>
      <c r="AV93" s="268">
        <f t="shared" si="23"/>
        <v>0</v>
      </c>
      <c r="AW93" s="268">
        <f t="shared" si="23"/>
        <v>0</v>
      </c>
      <c r="AX93" s="268">
        <f t="shared" si="23"/>
        <v>0</v>
      </c>
      <c r="AY93" s="268">
        <f t="shared" si="23"/>
        <v>0</v>
      </c>
      <c r="AZ93" s="268">
        <f t="shared" si="23"/>
        <v>0</v>
      </c>
      <c r="BA93" s="268">
        <f t="shared" si="23"/>
        <v>0</v>
      </c>
      <c r="BB93" s="268">
        <f t="shared" si="23"/>
        <v>0</v>
      </c>
      <c r="BC93" s="268">
        <f t="shared" si="23"/>
        <v>0</v>
      </c>
      <c r="BD93" s="268">
        <f t="shared" si="23"/>
        <v>0</v>
      </c>
      <c r="BE93" s="268">
        <f t="shared" si="23"/>
        <v>0</v>
      </c>
      <c r="BF93" s="268">
        <f t="shared" si="23"/>
        <v>0</v>
      </c>
      <c r="BG93" s="268">
        <f t="shared" si="23"/>
        <v>0</v>
      </c>
      <c r="BH93" s="268">
        <f t="shared" si="23"/>
        <v>0</v>
      </c>
      <c r="BI93" s="268">
        <f t="shared" si="23"/>
        <v>0</v>
      </c>
      <c r="BJ93" s="268">
        <f t="shared" si="23"/>
        <v>0</v>
      </c>
      <c r="BK93" s="268">
        <f t="shared" si="23"/>
        <v>0</v>
      </c>
    </row>
    <row r="94" spans="1:63">
      <c r="A94" s="253"/>
      <c r="B94" s="188"/>
      <c r="C94" s="165" t="s">
        <v>73</v>
      </c>
      <c r="D94" s="194"/>
      <c r="E94" s="165" t="s">
        <v>76</v>
      </c>
      <c r="F94" s="290"/>
      <c r="G94" s="273"/>
      <c r="H94" s="274"/>
      <c r="I94" s="266"/>
      <c r="J94" s="300"/>
      <c r="K94" s="300"/>
      <c r="L94" s="309"/>
      <c r="M94" s="315"/>
      <c r="N94" s="312"/>
      <c r="O94" s="300"/>
      <c r="P94" s="266"/>
      <c r="Q94" s="303"/>
      <c r="R94" s="303"/>
      <c r="S94" s="306"/>
      <c r="T94" s="303"/>
      <c r="U94" s="297"/>
      <c r="X94" s="269"/>
      <c r="Y94" s="269"/>
      <c r="Z94" s="269"/>
      <c r="AA94" s="269"/>
      <c r="AB94" s="269"/>
      <c r="AC94" s="269"/>
      <c r="AD94" s="269"/>
      <c r="AE94" s="269"/>
      <c r="AF94" s="269"/>
      <c r="AG94" s="269"/>
      <c r="AH94" s="269"/>
      <c r="AI94" s="269"/>
      <c r="AJ94" s="269"/>
      <c r="AK94" s="269"/>
      <c r="AL94" s="269"/>
      <c r="AM94" s="269"/>
      <c r="AN94" s="269"/>
      <c r="AO94" s="269"/>
      <c r="AP94" s="269"/>
      <c r="AS94" s="269"/>
      <c r="AT94" s="269"/>
      <c r="AU94" s="269"/>
      <c r="AV94" s="269"/>
      <c r="AW94" s="269"/>
      <c r="AX94" s="269"/>
      <c r="AY94" s="269"/>
      <c r="AZ94" s="269"/>
      <c r="BA94" s="269"/>
      <c r="BB94" s="269"/>
      <c r="BC94" s="269"/>
      <c r="BD94" s="269"/>
      <c r="BE94" s="269"/>
      <c r="BF94" s="269"/>
      <c r="BG94" s="269"/>
      <c r="BH94" s="269"/>
      <c r="BI94" s="269"/>
      <c r="BJ94" s="269"/>
      <c r="BK94" s="269"/>
    </row>
    <row r="95" spans="1:63">
      <c r="A95" s="253"/>
      <c r="B95" s="188"/>
      <c r="C95" s="165" t="s">
        <v>74</v>
      </c>
      <c r="D95" s="194"/>
      <c r="E95" s="165" t="s">
        <v>77</v>
      </c>
      <c r="F95" s="290"/>
      <c r="G95" s="273"/>
      <c r="H95" s="274"/>
      <c r="I95" s="266"/>
      <c r="J95" s="300"/>
      <c r="K95" s="300"/>
      <c r="L95" s="309"/>
      <c r="M95" s="315"/>
      <c r="N95" s="312"/>
      <c r="O95" s="300"/>
      <c r="P95" s="266"/>
      <c r="Q95" s="303"/>
      <c r="R95" s="303"/>
      <c r="S95" s="306"/>
      <c r="T95" s="303"/>
      <c r="U95" s="297"/>
      <c r="X95" s="269"/>
      <c r="Y95" s="269"/>
      <c r="Z95" s="269"/>
      <c r="AA95" s="269"/>
      <c r="AB95" s="269"/>
      <c r="AC95" s="269"/>
      <c r="AD95" s="269"/>
      <c r="AE95" s="269"/>
      <c r="AF95" s="269"/>
      <c r="AG95" s="269"/>
      <c r="AH95" s="269"/>
      <c r="AI95" s="269"/>
      <c r="AJ95" s="269"/>
      <c r="AK95" s="269"/>
      <c r="AL95" s="269"/>
      <c r="AM95" s="269"/>
      <c r="AN95" s="269"/>
      <c r="AO95" s="269"/>
      <c r="AP95" s="269"/>
      <c r="AS95" s="269"/>
      <c r="AT95" s="269"/>
      <c r="AU95" s="269"/>
      <c r="AV95" s="269"/>
      <c r="AW95" s="269"/>
      <c r="AX95" s="269"/>
      <c r="AY95" s="269"/>
      <c r="AZ95" s="269"/>
      <c r="BA95" s="269"/>
      <c r="BB95" s="269"/>
      <c r="BC95" s="269"/>
      <c r="BD95" s="269"/>
      <c r="BE95" s="269"/>
      <c r="BF95" s="269"/>
      <c r="BG95" s="269"/>
      <c r="BH95" s="269"/>
      <c r="BI95" s="269"/>
      <c r="BJ95" s="269"/>
      <c r="BK95" s="269"/>
    </row>
    <row r="96" spans="1:63">
      <c r="A96" s="253"/>
      <c r="B96" s="222"/>
      <c r="C96" s="166"/>
      <c r="D96" s="194"/>
      <c r="E96" s="167" t="s">
        <v>78</v>
      </c>
      <c r="F96" s="290"/>
      <c r="G96" s="273"/>
      <c r="H96" s="274"/>
      <c r="I96" s="266"/>
      <c r="J96" s="300"/>
      <c r="K96" s="300"/>
      <c r="L96" s="309"/>
      <c r="M96" s="315"/>
      <c r="N96" s="312"/>
      <c r="O96" s="300"/>
      <c r="P96" s="266"/>
      <c r="Q96" s="303"/>
      <c r="R96" s="303"/>
      <c r="S96" s="306"/>
      <c r="T96" s="303"/>
      <c r="U96" s="297"/>
      <c r="X96" s="269"/>
      <c r="Y96" s="269"/>
      <c r="Z96" s="269"/>
      <c r="AA96" s="269"/>
      <c r="AB96" s="269"/>
      <c r="AC96" s="269"/>
      <c r="AD96" s="269"/>
      <c r="AE96" s="269"/>
      <c r="AF96" s="269"/>
      <c r="AG96" s="269"/>
      <c r="AH96" s="269"/>
      <c r="AI96" s="269"/>
      <c r="AJ96" s="269"/>
      <c r="AK96" s="269"/>
      <c r="AL96" s="269"/>
      <c r="AM96" s="269"/>
      <c r="AN96" s="269"/>
      <c r="AO96" s="269"/>
      <c r="AP96" s="269"/>
      <c r="AS96" s="269"/>
      <c r="AT96" s="269"/>
      <c r="AU96" s="269"/>
      <c r="AV96" s="269"/>
      <c r="AW96" s="269"/>
      <c r="AX96" s="269"/>
      <c r="AY96" s="269"/>
      <c r="AZ96" s="269"/>
      <c r="BA96" s="269"/>
      <c r="BB96" s="269"/>
      <c r="BC96" s="269"/>
      <c r="BD96" s="269"/>
      <c r="BE96" s="269"/>
      <c r="BF96" s="269"/>
      <c r="BG96" s="269"/>
      <c r="BH96" s="269"/>
      <c r="BI96" s="269"/>
      <c r="BJ96" s="269"/>
      <c r="BK96" s="269"/>
    </row>
    <row r="97" spans="1:63">
      <c r="A97" s="253"/>
      <c r="B97" s="222"/>
      <c r="C97" s="166"/>
      <c r="D97" s="194"/>
      <c r="E97" s="167" t="s">
        <v>79</v>
      </c>
      <c r="F97" s="290"/>
      <c r="G97" s="273"/>
      <c r="H97" s="274"/>
      <c r="I97" s="266"/>
      <c r="J97" s="300"/>
      <c r="K97" s="300"/>
      <c r="L97" s="309"/>
      <c r="M97" s="315"/>
      <c r="N97" s="312"/>
      <c r="O97" s="300"/>
      <c r="P97" s="266"/>
      <c r="Q97" s="303"/>
      <c r="R97" s="303"/>
      <c r="S97" s="306"/>
      <c r="T97" s="303"/>
      <c r="U97" s="297"/>
      <c r="X97" s="270"/>
      <c r="Y97" s="270"/>
      <c r="Z97" s="270"/>
      <c r="AA97" s="270"/>
      <c r="AB97" s="270"/>
      <c r="AC97" s="270"/>
      <c r="AD97" s="270"/>
      <c r="AE97" s="270"/>
      <c r="AF97" s="270"/>
      <c r="AG97" s="270"/>
      <c r="AH97" s="270"/>
      <c r="AI97" s="270"/>
      <c r="AJ97" s="270"/>
      <c r="AK97" s="270"/>
      <c r="AL97" s="270"/>
      <c r="AM97" s="270"/>
      <c r="AN97" s="270"/>
      <c r="AO97" s="270"/>
      <c r="AP97" s="270"/>
      <c r="AS97" s="270"/>
      <c r="AT97" s="270"/>
      <c r="AU97" s="270"/>
      <c r="AV97" s="270"/>
      <c r="AW97" s="270"/>
      <c r="AX97" s="270"/>
      <c r="AY97" s="270"/>
      <c r="AZ97" s="270"/>
      <c r="BA97" s="270"/>
      <c r="BB97" s="270"/>
      <c r="BC97" s="270"/>
      <c r="BD97" s="270"/>
      <c r="BE97" s="270"/>
      <c r="BF97" s="270"/>
      <c r="BG97" s="270"/>
      <c r="BH97" s="270"/>
      <c r="BI97" s="270"/>
      <c r="BJ97" s="270"/>
      <c r="BK97" s="270"/>
    </row>
    <row r="98" spans="1:63" ht="13.5" thickBot="1">
      <c r="A98" s="254"/>
      <c r="B98" s="225"/>
      <c r="C98" s="214"/>
      <c r="D98" s="213"/>
      <c r="E98" s="215" t="s">
        <v>142</v>
      </c>
      <c r="F98" s="291"/>
      <c r="G98" s="275"/>
      <c r="H98" s="276"/>
      <c r="I98" s="267"/>
      <c r="J98" s="301"/>
      <c r="K98" s="301"/>
      <c r="L98" s="310"/>
      <c r="M98" s="316"/>
      <c r="N98" s="313"/>
      <c r="O98" s="301"/>
      <c r="P98" s="267"/>
      <c r="Q98" s="304"/>
      <c r="R98" s="304"/>
      <c r="S98" s="307"/>
      <c r="T98" s="304"/>
      <c r="U98" s="298"/>
      <c r="X98" s="198"/>
      <c r="Y98" s="198"/>
      <c r="Z98" s="198"/>
      <c r="AA98" s="198"/>
      <c r="AB98" s="198"/>
      <c r="AC98" s="198"/>
      <c r="AD98" s="198"/>
      <c r="AE98" s="198"/>
      <c r="AF98" s="198"/>
      <c r="AG98" s="198"/>
      <c r="AH98" s="198"/>
      <c r="AI98" s="198"/>
      <c r="AJ98" s="198"/>
      <c r="AK98" s="198"/>
      <c r="AL98" s="198"/>
      <c r="AM98" s="198"/>
      <c r="AN98" s="198"/>
      <c r="AO98" s="198"/>
      <c r="AP98" s="198"/>
      <c r="AS98" s="198"/>
      <c r="AT98" s="198"/>
      <c r="AU98" s="198"/>
      <c r="AV98" s="198"/>
      <c r="AW98" s="198"/>
      <c r="AX98" s="198"/>
      <c r="AY98" s="198"/>
      <c r="AZ98" s="198"/>
      <c r="BA98" s="198"/>
      <c r="BB98" s="198"/>
      <c r="BC98" s="198"/>
      <c r="BD98" s="198"/>
      <c r="BE98" s="198"/>
      <c r="BF98" s="198"/>
      <c r="BG98" s="198"/>
      <c r="BH98" s="198"/>
      <c r="BI98" s="198"/>
      <c r="BJ98" s="198"/>
      <c r="BK98" s="198"/>
    </row>
    <row r="99" spans="1:63">
      <c r="A99" s="252" t="str">
        <f>A174</f>
        <v>P1-3 Stormwater Ponds</v>
      </c>
      <c r="B99" s="187"/>
      <c r="C99" s="164" t="s">
        <v>29</v>
      </c>
      <c r="D99" s="193"/>
      <c r="E99" s="164" t="s">
        <v>75</v>
      </c>
      <c r="F99" s="289">
        <f>1.7/12*('Site Data'!$F$26*$B99+'Site Data'!$F$27*($B100+$B101)+'Site Data'!$F$28*SUM($D99:$D104))</f>
        <v>0</v>
      </c>
      <c r="G99" s="271" t="s">
        <v>54</v>
      </c>
      <c r="H99" s="272"/>
      <c r="I99" s="265">
        <v>0</v>
      </c>
      <c r="J99" s="299">
        <f>AJ153</f>
        <v>0</v>
      </c>
      <c r="K99" s="299">
        <f>F99+J99</f>
        <v>0</v>
      </c>
      <c r="L99" s="308" t="s">
        <v>14</v>
      </c>
      <c r="M99" s="314"/>
      <c r="N99" s="311">
        <v>0</v>
      </c>
      <c r="O99" s="299">
        <f>K99-N99</f>
        <v>0</v>
      </c>
      <c r="P99" s="265">
        <v>0.5</v>
      </c>
      <c r="Q99" s="302">
        <f>BE153</f>
        <v>0</v>
      </c>
      <c r="R99" s="302">
        <f>1.7/12*('Site Data'!$F$26*B99*'Site Data'!$C$16+'Site Data'!$F$27*(SUMPRODUCT(B100:B101,'Site Data'!$C$19:$C$20))+'Site Data'!$F$28*(SUMPRODUCT(D99:D104,'Site Data'!$C$24:$C$29)))*2.72/43560+Q99</f>
        <v>0</v>
      </c>
      <c r="S99" s="305">
        <f>IF(K99&gt;0,IF(M99&lt;K99,(R99*N99/K99)+(M99-N99)/K99*P99*R99,(R99*N99/K99)+(K99-N99)/K99*P99*R99),0)</f>
        <v>0</v>
      </c>
      <c r="T99" s="302">
        <f>R99-S99</f>
        <v>0</v>
      </c>
      <c r="U99" s="296"/>
      <c r="X99" s="268">
        <f t="shared" ref="X99:AP99" si="24">IF($U99=X$26,$O99,0)</f>
        <v>0</v>
      </c>
      <c r="Y99" s="268">
        <f t="shared" si="24"/>
        <v>0</v>
      </c>
      <c r="Z99" s="268">
        <f t="shared" si="24"/>
        <v>0</v>
      </c>
      <c r="AA99" s="268">
        <f t="shared" si="24"/>
        <v>0</v>
      </c>
      <c r="AB99" s="268">
        <f t="shared" si="24"/>
        <v>0</v>
      </c>
      <c r="AC99" s="268">
        <f t="shared" si="24"/>
        <v>0</v>
      </c>
      <c r="AD99" s="268">
        <f t="shared" si="24"/>
        <v>0</v>
      </c>
      <c r="AE99" s="268">
        <f t="shared" si="24"/>
        <v>0</v>
      </c>
      <c r="AF99" s="268">
        <f t="shared" si="24"/>
        <v>0</v>
      </c>
      <c r="AG99" s="268">
        <f t="shared" si="24"/>
        <v>0</v>
      </c>
      <c r="AH99" s="268">
        <f t="shared" si="24"/>
        <v>0</v>
      </c>
      <c r="AI99" s="197">
        <f t="shared" si="24"/>
        <v>0</v>
      </c>
      <c r="AJ99" s="268">
        <f t="shared" si="24"/>
        <v>0</v>
      </c>
      <c r="AK99" s="268">
        <f t="shared" si="24"/>
        <v>0</v>
      </c>
      <c r="AL99" s="268">
        <f t="shared" si="24"/>
        <v>0</v>
      </c>
      <c r="AM99" s="268">
        <f t="shared" si="24"/>
        <v>0</v>
      </c>
      <c r="AN99" s="268">
        <f t="shared" si="24"/>
        <v>0</v>
      </c>
      <c r="AO99" s="268">
        <f t="shared" si="24"/>
        <v>0</v>
      </c>
      <c r="AP99" s="268">
        <f t="shared" si="24"/>
        <v>0</v>
      </c>
      <c r="AS99" s="268">
        <f t="shared" ref="AS99:BK99" si="25">IF($U99=AS$26,$T99,0)</f>
        <v>0</v>
      </c>
      <c r="AT99" s="268">
        <f t="shared" si="25"/>
        <v>0</v>
      </c>
      <c r="AU99" s="268">
        <f t="shared" si="25"/>
        <v>0</v>
      </c>
      <c r="AV99" s="268">
        <f t="shared" si="25"/>
        <v>0</v>
      </c>
      <c r="AW99" s="268">
        <f t="shared" si="25"/>
        <v>0</v>
      </c>
      <c r="AX99" s="268">
        <f t="shared" si="25"/>
        <v>0</v>
      </c>
      <c r="AY99" s="268">
        <f t="shared" si="25"/>
        <v>0</v>
      </c>
      <c r="AZ99" s="268">
        <f t="shared" si="25"/>
        <v>0</v>
      </c>
      <c r="BA99" s="268">
        <f t="shared" si="25"/>
        <v>0</v>
      </c>
      <c r="BB99" s="268">
        <f t="shared" si="25"/>
        <v>0</v>
      </c>
      <c r="BC99" s="268">
        <f t="shared" si="25"/>
        <v>0</v>
      </c>
      <c r="BD99" s="268">
        <f t="shared" si="25"/>
        <v>0</v>
      </c>
      <c r="BE99" s="268">
        <f t="shared" si="25"/>
        <v>0</v>
      </c>
      <c r="BF99" s="268">
        <f t="shared" si="25"/>
        <v>0</v>
      </c>
      <c r="BG99" s="268">
        <f t="shared" si="25"/>
        <v>0</v>
      </c>
      <c r="BH99" s="268">
        <f t="shared" si="25"/>
        <v>0</v>
      </c>
      <c r="BI99" s="268">
        <f t="shared" si="25"/>
        <v>0</v>
      </c>
      <c r="BJ99" s="268">
        <f t="shared" si="25"/>
        <v>0</v>
      </c>
      <c r="BK99" s="268">
        <f t="shared" si="25"/>
        <v>0</v>
      </c>
    </row>
    <row r="100" spans="1:63">
      <c r="A100" s="253"/>
      <c r="B100" s="188"/>
      <c r="C100" s="165" t="s">
        <v>73</v>
      </c>
      <c r="D100" s="194"/>
      <c r="E100" s="165" t="s">
        <v>76</v>
      </c>
      <c r="F100" s="290"/>
      <c r="G100" s="273"/>
      <c r="H100" s="274"/>
      <c r="I100" s="266"/>
      <c r="J100" s="300"/>
      <c r="K100" s="300"/>
      <c r="L100" s="309"/>
      <c r="M100" s="315"/>
      <c r="N100" s="312"/>
      <c r="O100" s="300"/>
      <c r="P100" s="266"/>
      <c r="Q100" s="303"/>
      <c r="R100" s="303"/>
      <c r="S100" s="306"/>
      <c r="T100" s="303"/>
      <c r="U100" s="297"/>
      <c r="X100" s="269"/>
      <c r="Y100" s="269"/>
      <c r="Z100" s="269"/>
      <c r="AA100" s="269"/>
      <c r="AB100" s="269"/>
      <c r="AC100" s="269"/>
      <c r="AD100" s="269"/>
      <c r="AE100" s="269"/>
      <c r="AF100" s="269"/>
      <c r="AG100" s="269"/>
      <c r="AH100" s="269"/>
      <c r="AI100" s="198"/>
      <c r="AJ100" s="269"/>
      <c r="AK100" s="269"/>
      <c r="AL100" s="269"/>
      <c r="AM100" s="269"/>
      <c r="AN100" s="269"/>
      <c r="AO100" s="269"/>
      <c r="AP100" s="269"/>
      <c r="AS100" s="269"/>
      <c r="AT100" s="269"/>
      <c r="AU100" s="269"/>
      <c r="AV100" s="269"/>
      <c r="AW100" s="269"/>
      <c r="AX100" s="269"/>
      <c r="AY100" s="269"/>
      <c r="AZ100" s="269"/>
      <c r="BA100" s="269"/>
      <c r="BB100" s="269"/>
      <c r="BC100" s="269"/>
      <c r="BD100" s="269"/>
      <c r="BE100" s="269"/>
      <c r="BF100" s="269"/>
      <c r="BG100" s="269"/>
      <c r="BH100" s="269"/>
      <c r="BI100" s="269"/>
      <c r="BJ100" s="269"/>
      <c r="BK100" s="269"/>
    </row>
    <row r="101" spans="1:63">
      <c r="A101" s="253"/>
      <c r="B101" s="188"/>
      <c r="C101" s="165" t="s">
        <v>74</v>
      </c>
      <c r="D101" s="194"/>
      <c r="E101" s="165" t="s">
        <v>77</v>
      </c>
      <c r="F101" s="290"/>
      <c r="G101" s="273"/>
      <c r="H101" s="274"/>
      <c r="I101" s="266"/>
      <c r="J101" s="300"/>
      <c r="K101" s="300"/>
      <c r="L101" s="309"/>
      <c r="M101" s="315"/>
      <c r="N101" s="312"/>
      <c r="O101" s="300"/>
      <c r="P101" s="266"/>
      <c r="Q101" s="303"/>
      <c r="R101" s="303"/>
      <c r="S101" s="306"/>
      <c r="T101" s="303"/>
      <c r="U101" s="297"/>
      <c r="X101" s="269"/>
      <c r="Y101" s="269"/>
      <c r="Z101" s="269"/>
      <c r="AA101" s="269"/>
      <c r="AB101" s="269"/>
      <c r="AC101" s="269"/>
      <c r="AD101" s="269"/>
      <c r="AE101" s="269"/>
      <c r="AF101" s="269"/>
      <c r="AG101" s="269"/>
      <c r="AH101" s="269"/>
      <c r="AI101" s="198"/>
      <c r="AJ101" s="269"/>
      <c r="AK101" s="269"/>
      <c r="AL101" s="269"/>
      <c r="AM101" s="269"/>
      <c r="AN101" s="269"/>
      <c r="AO101" s="269"/>
      <c r="AP101" s="269"/>
      <c r="AS101" s="269"/>
      <c r="AT101" s="269"/>
      <c r="AU101" s="269"/>
      <c r="AV101" s="269"/>
      <c r="AW101" s="269"/>
      <c r="AX101" s="269"/>
      <c r="AY101" s="269"/>
      <c r="AZ101" s="269"/>
      <c r="BA101" s="269"/>
      <c r="BB101" s="269"/>
      <c r="BC101" s="269"/>
      <c r="BD101" s="269"/>
      <c r="BE101" s="269"/>
      <c r="BF101" s="269"/>
      <c r="BG101" s="269"/>
      <c r="BH101" s="269"/>
      <c r="BI101" s="269"/>
      <c r="BJ101" s="269"/>
      <c r="BK101" s="269"/>
    </row>
    <row r="102" spans="1:63">
      <c r="A102" s="253"/>
      <c r="B102" s="222"/>
      <c r="C102" s="166"/>
      <c r="D102" s="194"/>
      <c r="E102" s="167" t="s">
        <v>78</v>
      </c>
      <c r="F102" s="290"/>
      <c r="G102" s="273"/>
      <c r="H102" s="274"/>
      <c r="I102" s="266"/>
      <c r="J102" s="300"/>
      <c r="K102" s="300"/>
      <c r="L102" s="309"/>
      <c r="M102" s="315"/>
      <c r="N102" s="312"/>
      <c r="O102" s="300"/>
      <c r="P102" s="266"/>
      <c r="Q102" s="303"/>
      <c r="R102" s="303"/>
      <c r="S102" s="306"/>
      <c r="T102" s="303"/>
      <c r="U102" s="297"/>
      <c r="X102" s="269"/>
      <c r="Y102" s="269"/>
      <c r="Z102" s="269"/>
      <c r="AA102" s="269"/>
      <c r="AB102" s="269"/>
      <c r="AC102" s="269"/>
      <c r="AD102" s="269"/>
      <c r="AE102" s="269"/>
      <c r="AF102" s="269"/>
      <c r="AG102" s="269"/>
      <c r="AH102" s="269"/>
      <c r="AI102" s="198"/>
      <c r="AJ102" s="269"/>
      <c r="AK102" s="269"/>
      <c r="AL102" s="269"/>
      <c r="AM102" s="269"/>
      <c r="AN102" s="269"/>
      <c r="AO102" s="269"/>
      <c r="AP102" s="269"/>
      <c r="AS102" s="269"/>
      <c r="AT102" s="269"/>
      <c r="AU102" s="269"/>
      <c r="AV102" s="269"/>
      <c r="AW102" s="269"/>
      <c r="AX102" s="269"/>
      <c r="AY102" s="269"/>
      <c r="AZ102" s="269"/>
      <c r="BA102" s="269"/>
      <c r="BB102" s="269"/>
      <c r="BC102" s="269"/>
      <c r="BD102" s="269"/>
      <c r="BE102" s="269"/>
      <c r="BF102" s="269"/>
      <c r="BG102" s="269"/>
      <c r="BH102" s="269"/>
      <c r="BI102" s="269"/>
      <c r="BJ102" s="269"/>
      <c r="BK102" s="269"/>
    </row>
    <row r="103" spans="1:63">
      <c r="A103" s="253"/>
      <c r="B103" s="222"/>
      <c r="C103" s="166"/>
      <c r="D103" s="194"/>
      <c r="E103" s="167" t="s">
        <v>79</v>
      </c>
      <c r="F103" s="290"/>
      <c r="G103" s="273"/>
      <c r="H103" s="274"/>
      <c r="I103" s="266"/>
      <c r="J103" s="300"/>
      <c r="K103" s="300"/>
      <c r="L103" s="309"/>
      <c r="M103" s="315"/>
      <c r="N103" s="312"/>
      <c r="O103" s="300"/>
      <c r="P103" s="266"/>
      <c r="Q103" s="303"/>
      <c r="R103" s="303"/>
      <c r="S103" s="306"/>
      <c r="T103" s="303"/>
      <c r="U103" s="297"/>
      <c r="X103" s="270"/>
      <c r="Y103" s="270"/>
      <c r="Z103" s="270"/>
      <c r="AA103" s="270"/>
      <c r="AB103" s="270"/>
      <c r="AC103" s="270"/>
      <c r="AD103" s="270"/>
      <c r="AE103" s="270"/>
      <c r="AF103" s="270"/>
      <c r="AG103" s="270"/>
      <c r="AH103" s="270"/>
      <c r="AI103" s="199"/>
      <c r="AJ103" s="270"/>
      <c r="AK103" s="270"/>
      <c r="AL103" s="270"/>
      <c r="AM103" s="270"/>
      <c r="AN103" s="270"/>
      <c r="AO103" s="270"/>
      <c r="AP103" s="270"/>
      <c r="AS103" s="270"/>
      <c r="AT103" s="270"/>
      <c r="AU103" s="270"/>
      <c r="AV103" s="270"/>
      <c r="AW103" s="270"/>
      <c r="AX103" s="270"/>
      <c r="AY103" s="270"/>
      <c r="AZ103" s="270"/>
      <c r="BA103" s="270"/>
      <c r="BB103" s="270"/>
      <c r="BC103" s="270"/>
      <c r="BD103" s="270"/>
      <c r="BE103" s="270"/>
      <c r="BF103" s="270"/>
      <c r="BG103" s="270"/>
      <c r="BH103" s="270"/>
      <c r="BI103" s="270"/>
      <c r="BJ103" s="270"/>
      <c r="BK103" s="270"/>
    </row>
    <row r="104" spans="1:63" ht="13.5" thickBot="1">
      <c r="A104" s="254"/>
      <c r="B104" s="225"/>
      <c r="C104" s="214"/>
      <c r="D104" s="213"/>
      <c r="E104" s="215" t="s">
        <v>142</v>
      </c>
      <c r="F104" s="291"/>
      <c r="G104" s="275"/>
      <c r="H104" s="276"/>
      <c r="I104" s="267"/>
      <c r="J104" s="301"/>
      <c r="K104" s="301"/>
      <c r="L104" s="310"/>
      <c r="M104" s="316"/>
      <c r="N104" s="313"/>
      <c r="O104" s="301"/>
      <c r="P104" s="267"/>
      <c r="Q104" s="304"/>
      <c r="R104" s="304"/>
      <c r="S104" s="307"/>
      <c r="T104" s="304"/>
      <c r="U104" s="298"/>
      <c r="X104" s="198"/>
      <c r="Y104" s="198"/>
      <c r="Z104" s="198"/>
      <c r="AA104" s="198"/>
      <c r="AB104" s="198"/>
      <c r="AC104" s="198"/>
      <c r="AD104" s="198"/>
      <c r="AE104" s="198"/>
      <c r="AF104" s="198"/>
      <c r="AG104" s="198"/>
      <c r="AH104" s="198"/>
      <c r="AI104" s="198"/>
      <c r="AJ104" s="198"/>
      <c r="AK104" s="198"/>
      <c r="AL104" s="198"/>
      <c r="AM104" s="198"/>
      <c r="AN104" s="198"/>
      <c r="AO104" s="198"/>
      <c r="AP104" s="198"/>
      <c r="AS104" s="198"/>
      <c r="AT104" s="198"/>
      <c r="AU104" s="198"/>
      <c r="AV104" s="198"/>
      <c r="AW104" s="198"/>
      <c r="AX104" s="198"/>
      <c r="AY104" s="198"/>
      <c r="AZ104" s="198"/>
      <c r="BA104" s="198"/>
      <c r="BB104" s="198"/>
      <c r="BC104" s="198"/>
      <c r="BD104" s="198"/>
      <c r="BE104" s="198"/>
      <c r="BF104" s="198"/>
      <c r="BG104" s="198"/>
      <c r="BH104" s="198"/>
      <c r="BI104" s="198"/>
      <c r="BJ104" s="198"/>
      <c r="BK104" s="198"/>
    </row>
    <row r="105" spans="1:63">
      <c r="A105" s="252" t="str">
        <f>A175</f>
        <v>W1-2 Wetlands</v>
      </c>
      <c r="B105" s="187"/>
      <c r="C105" s="164" t="s">
        <v>29</v>
      </c>
      <c r="D105" s="193"/>
      <c r="E105" s="164" t="s">
        <v>75</v>
      </c>
      <c r="F105" s="289">
        <f>1.7/12*('Site Data'!$F$26*$B105+'Site Data'!$F$27*($B106+$B107)+'Site Data'!$F$28*SUM($D105:$D110))</f>
        <v>0</v>
      </c>
      <c r="G105" s="271" t="s">
        <v>54</v>
      </c>
      <c r="H105" s="272"/>
      <c r="I105" s="265">
        <v>0</v>
      </c>
      <c r="J105" s="299">
        <f>AK153</f>
        <v>0</v>
      </c>
      <c r="K105" s="299">
        <f>F105+J105</f>
        <v>0</v>
      </c>
      <c r="L105" s="308" t="s">
        <v>14</v>
      </c>
      <c r="M105" s="314"/>
      <c r="N105" s="311">
        <v>0</v>
      </c>
      <c r="O105" s="299">
        <f>K105-N105</f>
        <v>0</v>
      </c>
      <c r="P105" s="265">
        <v>0.5</v>
      </c>
      <c r="Q105" s="302">
        <f>BF153</f>
        <v>0</v>
      </c>
      <c r="R105" s="302">
        <f>1.7/12*('Site Data'!$F$26*B105*'Site Data'!$C$16+'Site Data'!$F$27*(SUMPRODUCT(B106:B107,'Site Data'!$C$19:$C$20))+'Site Data'!$F$28*(SUMPRODUCT(D105:D110,'Site Data'!$C$24:$C$29)))*2.72/43560+Q105</f>
        <v>0</v>
      </c>
      <c r="S105" s="305">
        <f>IF(K105&gt;0,IF(M105&lt;K105,(R105*N105/K105)+(M105-N105)/K105*P105*R105,(R105*N105/K105)+(K105-N105)/K105*P105*R105),0)</f>
        <v>0</v>
      </c>
      <c r="T105" s="302">
        <f>R105-S105</f>
        <v>0</v>
      </c>
      <c r="U105" s="296"/>
      <c r="X105" s="268">
        <f t="shared" ref="X105:AP105" si="26">IF($U105=X$26,$O105,0)</f>
        <v>0</v>
      </c>
      <c r="Y105" s="268">
        <f t="shared" si="26"/>
        <v>0</v>
      </c>
      <c r="Z105" s="268">
        <f t="shared" si="26"/>
        <v>0</v>
      </c>
      <c r="AA105" s="268">
        <f t="shared" si="26"/>
        <v>0</v>
      </c>
      <c r="AB105" s="268">
        <f t="shared" si="26"/>
        <v>0</v>
      </c>
      <c r="AC105" s="268">
        <f t="shared" si="26"/>
        <v>0</v>
      </c>
      <c r="AD105" s="268">
        <f t="shared" si="26"/>
        <v>0</v>
      </c>
      <c r="AE105" s="268">
        <f t="shared" si="26"/>
        <v>0</v>
      </c>
      <c r="AF105" s="268">
        <f t="shared" si="26"/>
        <v>0</v>
      </c>
      <c r="AG105" s="268">
        <f t="shared" si="26"/>
        <v>0</v>
      </c>
      <c r="AH105" s="268">
        <f t="shared" si="26"/>
        <v>0</v>
      </c>
      <c r="AI105" s="268">
        <f t="shared" si="26"/>
        <v>0</v>
      </c>
      <c r="AJ105" s="268">
        <f t="shared" si="26"/>
        <v>0</v>
      </c>
      <c r="AK105" s="268">
        <f t="shared" si="26"/>
        <v>0</v>
      </c>
      <c r="AL105" s="268">
        <f t="shared" si="26"/>
        <v>0</v>
      </c>
      <c r="AM105" s="268">
        <f t="shared" si="26"/>
        <v>0</v>
      </c>
      <c r="AN105" s="268">
        <f t="shared" si="26"/>
        <v>0</v>
      </c>
      <c r="AO105" s="268">
        <f t="shared" si="26"/>
        <v>0</v>
      </c>
      <c r="AP105" s="268">
        <f t="shared" si="26"/>
        <v>0</v>
      </c>
      <c r="AS105" s="268">
        <f t="shared" ref="AS105:BK105" si="27">IF($U105=AS$26,$T105,0)</f>
        <v>0</v>
      </c>
      <c r="AT105" s="268">
        <f t="shared" si="27"/>
        <v>0</v>
      </c>
      <c r="AU105" s="268">
        <f t="shared" si="27"/>
        <v>0</v>
      </c>
      <c r="AV105" s="268">
        <f t="shared" si="27"/>
        <v>0</v>
      </c>
      <c r="AW105" s="268">
        <f t="shared" si="27"/>
        <v>0</v>
      </c>
      <c r="AX105" s="268">
        <f t="shared" si="27"/>
        <v>0</v>
      </c>
      <c r="AY105" s="268">
        <f t="shared" si="27"/>
        <v>0</v>
      </c>
      <c r="AZ105" s="268">
        <f t="shared" si="27"/>
        <v>0</v>
      </c>
      <c r="BA105" s="268">
        <f t="shared" si="27"/>
        <v>0</v>
      </c>
      <c r="BB105" s="268">
        <f t="shared" si="27"/>
        <v>0</v>
      </c>
      <c r="BC105" s="268">
        <f t="shared" si="27"/>
        <v>0</v>
      </c>
      <c r="BD105" s="268">
        <f t="shared" si="27"/>
        <v>0</v>
      </c>
      <c r="BE105" s="268">
        <f t="shared" si="27"/>
        <v>0</v>
      </c>
      <c r="BF105" s="268">
        <f t="shared" si="27"/>
        <v>0</v>
      </c>
      <c r="BG105" s="268">
        <f t="shared" si="27"/>
        <v>0</v>
      </c>
      <c r="BH105" s="268">
        <f t="shared" si="27"/>
        <v>0</v>
      </c>
      <c r="BI105" s="268">
        <f t="shared" si="27"/>
        <v>0</v>
      </c>
      <c r="BJ105" s="268">
        <f t="shared" si="27"/>
        <v>0</v>
      </c>
      <c r="BK105" s="268">
        <f t="shared" si="27"/>
        <v>0</v>
      </c>
    </row>
    <row r="106" spans="1:63">
      <c r="A106" s="253"/>
      <c r="B106" s="188"/>
      <c r="C106" s="165" t="s">
        <v>73</v>
      </c>
      <c r="D106" s="194"/>
      <c r="E106" s="165" t="s">
        <v>76</v>
      </c>
      <c r="F106" s="290"/>
      <c r="G106" s="273"/>
      <c r="H106" s="274"/>
      <c r="I106" s="266"/>
      <c r="J106" s="300"/>
      <c r="K106" s="300"/>
      <c r="L106" s="309"/>
      <c r="M106" s="315"/>
      <c r="N106" s="312"/>
      <c r="O106" s="300"/>
      <c r="P106" s="266"/>
      <c r="Q106" s="303"/>
      <c r="R106" s="303"/>
      <c r="S106" s="306"/>
      <c r="T106" s="303"/>
      <c r="U106" s="297"/>
      <c r="X106" s="269"/>
      <c r="Y106" s="269"/>
      <c r="Z106" s="269"/>
      <c r="AA106" s="269"/>
      <c r="AB106" s="269"/>
      <c r="AC106" s="269"/>
      <c r="AD106" s="269"/>
      <c r="AE106" s="269"/>
      <c r="AF106" s="269"/>
      <c r="AG106" s="269"/>
      <c r="AH106" s="269"/>
      <c r="AI106" s="269"/>
      <c r="AJ106" s="269"/>
      <c r="AK106" s="269"/>
      <c r="AL106" s="269"/>
      <c r="AM106" s="269"/>
      <c r="AN106" s="269"/>
      <c r="AO106" s="269"/>
      <c r="AP106" s="269"/>
      <c r="AS106" s="269"/>
      <c r="AT106" s="269"/>
      <c r="AU106" s="269"/>
      <c r="AV106" s="269"/>
      <c r="AW106" s="269"/>
      <c r="AX106" s="269"/>
      <c r="AY106" s="269"/>
      <c r="AZ106" s="269"/>
      <c r="BA106" s="269"/>
      <c r="BB106" s="269"/>
      <c r="BC106" s="269"/>
      <c r="BD106" s="269"/>
      <c r="BE106" s="269"/>
      <c r="BF106" s="269"/>
      <c r="BG106" s="269"/>
      <c r="BH106" s="269"/>
      <c r="BI106" s="269"/>
      <c r="BJ106" s="269"/>
      <c r="BK106" s="269"/>
    </row>
    <row r="107" spans="1:63">
      <c r="A107" s="253"/>
      <c r="B107" s="188"/>
      <c r="C107" s="165" t="s">
        <v>74</v>
      </c>
      <c r="D107" s="194"/>
      <c r="E107" s="165" t="s">
        <v>77</v>
      </c>
      <c r="F107" s="290"/>
      <c r="G107" s="273"/>
      <c r="H107" s="274"/>
      <c r="I107" s="266"/>
      <c r="J107" s="300"/>
      <c r="K107" s="300"/>
      <c r="L107" s="309"/>
      <c r="M107" s="315"/>
      <c r="N107" s="312"/>
      <c r="O107" s="300"/>
      <c r="P107" s="266"/>
      <c r="Q107" s="303"/>
      <c r="R107" s="303"/>
      <c r="S107" s="306"/>
      <c r="T107" s="303"/>
      <c r="U107" s="297"/>
      <c r="X107" s="269"/>
      <c r="Y107" s="269"/>
      <c r="Z107" s="269"/>
      <c r="AA107" s="269"/>
      <c r="AB107" s="269"/>
      <c r="AC107" s="269"/>
      <c r="AD107" s="269"/>
      <c r="AE107" s="269"/>
      <c r="AF107" s="269"/>
      <c r="AG107" s="269"/>
      <c r="AH107" s="269"/>
      <c r="AI107" s="269"/>
      <c r="AJ107" s="269"/>
      <c r="AK107" s="269"/>
      <c r="AL107" s="269"/>
      <c r="AM107" s="269"/>
      <c r="AN107" s="269"/>
      <c r="AO107" s="269"/>
      <c r="AP107" s="269"/>
      <c r="AS107" s="269"/>
      <c r="AT107" s="269"/>
      <c r="AU107" s="269"/>
      <c r="AV107" s="269"/>
      <c r="AW107" s="269"/>
      <c r="AX107" s="269"/>
      <c r="AY107" s="269"/>
      <c r="AZ107" s="269"/>
      <c r="BA107" s="269"/>
      <c r="BB107" s="269"/>
      <c r="BC107" s="269"/>
      <c r="BD107" s="269"/>
      <c r="BE107" s="269"/>
      <c r="BF107" s="269"/>
      <c r="BG107" s="269"/>
      <c r="BH107" s="269"/>
      <c r="BI107" s="269"/>
      <c r="BJ107" s="269"/>
      <c r="BK107" s="269"/>
    </row>
    <row r="108" spans="1:63">
      <c r="A108" s="253"/>
      <c r="B108" s="222"/>
      <c r="C108" s="166"/>
      <c r="D108" s="194"/>
      <c r="E108" s="167" t="s">
        <v>78</v>
      </c>
      <c r="F108" s="290"/>
      <c r="G108" s="273"/>
      <c r="H108" s="274"/>
      <c r="I108" s="266"/>
      <c r="J108" s="300"/>
      <c r="K108" s="300"/>
      <c r="L108" s="309"/>
      <c r="M108" s="315"/>
      <c r="N108" s="312"/>
      <c r="O108" s="300"/>
      <c r="P108" s="266"/>
      <c r="Q108" s="303"/>
      <c r="R108" s="303"/>
      <c r="S108" s="306"/>
      <c r="T108" s="303"/>
      <c r="U108" s="297"/>
      <c r="X108" s="269"/>
      <c r="Y108" s="269"/>
      <c r="Z108" s="269"/>
      <c r="AA108" s="269"/>
      <c r="AB108" s="269"/>
      <c r="AC108" s="269"/>
      <c r="AD108" s="269"/>
      <c r="AE108" s="269"/>
      <c r="AF108" s="269"/>
      <c r="AG108" s="269"/>
      <c r="AH108" s="269"/>
      <c r="AI108" s="269"/>
      <c r="AJ108" s="269"/>
      <c r="AK108" s="269"/>
      <c r="AL108" s="269"/>
      <c r="AM108" s="269"/>
      <c r="AN108" s="269"/>
      <c r="AO108" s="269"/>
      <c r="AP108" s="269"/>
      <c r="AS108" s="269"/>
      <c r="AT108" s="269"/>
      <c r="AU108" s="269"/>
      <c r="AV108" s="269"/>
      <c r="AW108" s="269"/>
      <c r="AX108" s="269"/>
      <c r="AY108" s="269"/>
      <c r="AZ108" s="269"/>
      <c r="BA108" s="269"/>
      <c r="BB108" s="269"/>
      <c r="BC108" s="269"/>
      <c r="BD108" s="269"/>
      <c r="BE108" s="269"/>
      <c r="BF108" s="269"/>
      <c r="BG108" s="269"/>
      <c r="BH108" s="269"/>
      <c r="BI108" s="269"/>
      <c r="BJ108" s="269"/>
      <c r="BK108" s="269"/>
    </row>
    <row r="109" spans="1:63">
      <c r="A109" s="253"/>
      <c r="B109" s="222"/>
      <c r="C109" s="166"/>
      <c r="D109" s="194"/>
      <c r="E109" s="167" t="s">
        <v>79</v>
      </c>
      <c r="F109" s="290"/>
      <c r="G109" s="273"/>
      <c r="H109" s="274"/>
      <c r="I109" s="266"/>
      <c r="J109" s="300"/>
      <c r="K109" s="300"/>
      <c r="L109" s="309"/>
      <c r="M109" s="315"/>
      <c r="N109" s="312"/>
      <c r="O109" s="300"/>
      <c r="P109" s="266"/>
      <c r="Q109" s="303"/>
      <c r="R109" s="303"/>
      <c r="S109" s="306"/>
      <c r="T109" s="303"/>
      <c r="U109" s="297"/>
      <c r="X109" s="270"/>
      <c r="Y109" s="270"/>
      <c r="Z109" s="270"/>
      <c r="AA109" s="270"/>
      <c r="AB109" s="270"/>
      <c r="AC109" s="270"/>
      <c r="AD109" s="270"/>
      <c r="AE109" s="270"/>
      <c r="AF109" s="270"/>
      <c r="AG109" s="270"/>
      <c r="AH109" s="270"/>
      <c r="AI109" s="270"/>
      <c r="AJ109" s="270"/>
      <c r="AK109" s="270"/>
      <c r="AL109" s="270"/>
      <c r="AM109" s="270"/>
      <c r="AN109" s="270"/>
      <c r="AO109" s="270"/>
      <c r="AP109" s="270"/>
      <c r="AS109" s="270"/>
      <c r="AT109" s="270"/>
      <c r="AU109" s="270"/>
      <c r="AV109" s="270"/>
      <c r="AW109" s="270"/>
      <c r="AX109" s="270"/>
      <c r="AY109" s="270"/>
      <c r="AZ109" s="270"/>
      <c r="BA109" s="270"/>
      <c r="BB109" s="270"/>
      <c r="BC109" s="270"/>
      <c r="BD109" s="270"/>
      <c r="BE109" s="270"/>
      <c r="BF109" s="270"/>
      <c r="BG109" s="270"/>
      <c r="BH109" s="270"/>
      <c r="BI109" s="270"/>
      <c r="BJ109" s="270"/>
      <c r="BK109" s="270"/>
    </row>
    <row r="110" spans="1:63" ht="13.5" thickBot="1">
      <c r="A110" s="254"/>
      <c r="B110" s="225"/>
      <c r="C110" s="214"/>
      <c r="D110" s="213"/>
      <c r="E110" s="215" t="s">
        <v>142</v>
      </c>
      <c r="F110" s="291"/>
      <c r="G110" s="275"/>
      <c r="H110" s="276"/>
      <c r="I110" s="267"/>
      <c r="J110" s="301"/>
      <c r="K110" s="301"/>
      <c r="L110" s="310"/>
      <c r="M110" s="316"/>
      <c r="N110" s="313"/>
      <c r="O110" s="301"/>
      <c r="P110" s="267"/>
      <c r="Q110" s="304"/>
      <c r="R110" s="304"/>
      <c r="S110" s="307"/>
      <c r="T110" s="304"/>
      <c r="U110" s="298"/>
      <c r="X110" s="198"/>
      <c r="Y110" s="198"/>
      <c r="Z110" s="198"/>
      <c r="AA110" s="198"/>
      <c r="AB110" s="198"/>
      <c r="AC110" s="198"/>
      <c r="AD110" s="198"/>
      <c r="AE110" s="198"/>
      <c r="AF110" s="198"/>
      <c r="AG110" s="198"/>
      <c r="AH110" s="198"/>
      <c r="AI110" s="198"/>
      <c r="AJ110" s="198"/>
      <c r="AK110" s="198"/>
      <c r="AL110" s="198"/>
      <c r="AM110" s="198"/>
      <c r="AN110" s="198"/>
      <c r="AO110" s="198"/>
      <c r="AP110" s="198"/>
      <c r="AS110" s="198"/>
      <c r="AT110" s="198"/>
      <c r="AU110" s="198"/>
      <c r="AV110" s="198"/>
      <c r="AW110" s="198"/>
      <c r="AX110" s="198"/>
      <c r="AY110" s="198"/>
      <c r="AZ110" s="198"/>
      <c r="BA110" s="198"/>
      <c r="BB110" s="198"/>
      <c r="BC110" s="198"/>
      <c r="BD110" s="198"/>
      <c r="BE110" s="198"/>
      <c r="BF110" s="198"/>
      <c r="BG110" s="198"/>
      <c r="BH110" s="198"/>
      <c r="BI110" s="198"/>
      <c r="BJ110" s="198"/>
      <c r="BK110" s="198"/>
    </row>
    <row r="111" spans="1:63">
      <c r="A111" s="252" t="str">
        <f>A176</f>
        <v>O1 Grass Channel</v>
      </c>
      <c r="B111" s="187"/>
      <c r="C111" s="164" t="s">
        <v>29</v>
      </c>
      <c r="D111" s="193"/>
      <c r="E111" s="164" t="s">
        <v>75</v>
      </c>
      <c r="F111" s="289">
        <f>1.7/12*('Site Data'!$F$26*$B111+'Site Data'!$F$27*($B112+$B113)+'Site Data'!$F$28*SUM($D111:$D116))</f>
        <v>0</v>
      </c>
      <c r="G111" s="271" t="s">
        <v>50</v>
      </c>
      <c r="H111" s="272"/>
      <c r="I111" s="265">
        <v>0.1</v>
      </c>
      <c r="J111" s="299">
        <f>AL153</f>
        <v>0</v>
      </c>
      <c r="K111" s="299">
        <f>F111+J111</f>
        <v>0</v>
      </c>
      <c r="L111" s="308" t="s">
        <v>14</v>
      </c>
      <c r="M111" s="314"/>
      <c r="N111" s="311">
        <f>IF(M111*I111&lt;=K111,M111*I111,K111)</f>
        <v>0</v>
      </c>
      <c r="O111" s="299">
        <f>K111-N111</f>
        <v>0</v>
      </c>
      <c r="P111" s="265">
        <v>0.3</v>
      </c>
      <c r="Q111" s="302">
        <f>BG153</f>
        <v>0</v>
      </c>
      <c r="R111" s="302">
        <f>1.7/12*('Site Data'!$F$26*B111*'Site Data'!$C$16+'Site Data'!$F$27*(SUMPRODUCT(B112:B113,'Site Data'!$C$19:$C$20))+'Site Data'!$F$28*(SUMPRODUCT(D111:D116,'Site Data'!$C$24:$C$29)))*2.72/43560+Q111</f>
        <v>0</v>
      </c>
      <c r="S111" s="305">
        <f>IF(K111&gt;0,IF(M111&lt;K111,(R111*N111/K111)+(M111-N111)/K111*P111*R111,(R111*N111/K111)+(K111-N111)/K111*P111*R111),0)</f>
        <v>0</v>
      </c>
      <c r="T111" s="302">
        <f>R111-S111</f>
        <v>0</v>
      </c>
      <c r="U111" s="296"/>
      <c r="X111" s="268">
        <f t="shared" ref="X111:AP111" si="28">IF($U111=X$26,$O111,0)</f>
        <v>0</v>
      </c>
      <c r="Y111" s="268">
        <f t="shared" si="28"/>
        <v>0</v>
      </c>
      <c r="Z111" s="268">
        <f t="shared" si="28"/>
        <v>0</v>
      </c>
      <c r="AA111" s="268">
        <f t="shared" si="28"/>
        <v>0</v>
      </c>
      <c r="AB111" s="268">
        <f t="shared" si="28"/>
        <v>0</v>
      </c>
      <c r="AC111" s="268">
        <f t="shared" si="28"/>
        <v>0</v>
      </c>
      <c r="AD111" s="268">
        <f t="shared" si="28"/>
        <v>0</v>
      </c>
      <c r="AE111" s="268">
        <f t="shared" si="28"/>
        <v>0</v>
      </c>
      <c r="AF111" s="268">
        <f t="shared" si="28"/>
        <v>0</v>
      </c>
      <c r="AG111" s="268">
        <f t="shared" si="28"/>
        <v>0</v>
      </c>
      <c r="AH111" s="268">
        <f t="shared" si="28"/>
        <v>0</v>
      </c>
      <c r="AI111" s="268">
        <f t="shared" si="28"/>
        <v>0</v>
      </c>
      <c r="AJ111" s="268">
        <f t="shared" si="28"/>
        <v>0</v>
      </c>
      <c r="AK111" s="268">
        <f t="shared" si="28"/>
        <v>0</v>
      </c>
      <c r="AL111" s="268">
        <f t="shared" si="28"/>
        <v>0</v>
      </c>
      <c r="AM111" s="268">
        <f t="shared" si="28"/>
        <v>0</v>
      </c>
      <c r="AN111" s="268">
        <f t="shared" si="28"/>
        <v>0</v>
      </c>
      <c r="AO111" s="268">
        <f t="shared" si="28"/>
        <v>0</v>
      </c>
      <c r="AP111" s="268">
        <f t="shared" si="28"/>
        <v>0</v>
      </c>
      <c r="AS111" s="268">
        <f t="shared" ref="AS111:BK111" si="29">IF($U111=AS$26,$T111,0)</f>
        <v>0</v>
      </c>
      <c r="AT111" s="268">
        <f t="shared" si="29"/>
        <v>0</v>
      </c>
      <c r="AU111" s="268">
        <f t="shared" si="29"/>
        <v>0</v>
      </c>
      <c r="AV111" s="268">
        <f t="shared" si="29"/>
        <v>0</v>
      </c>
      <c r="AW111" s="268">
        <f t="shared" si="29"/>
        <v>0</v>
      </c>
      <c r="AX111" s="268">
        <f t="shared" si="29"/>
        <v>0</v>
      </c>
      <c r="AY111" s="268">
        <f t="shared" si="29"/>
        <v>0</v>
      </c>
      <c r="AZ111" s="268">
        <f t="shared" si="29"/>
        <v>0</v>
      </c>
      <c r="BA111" s="268">
        <f t="shared" si="29"/>
        <v>0</v>
      </c>
      <c r="BB111" s="268">
        <f t="shared" si="29"/>
        <v>0</v>
      </c>
      <c r="BC111" s="268">
        <f t="shared" si="29"/>
        <v>0</v>
      </c>
      <c r="BD111" s="268">
        <f t="shared" si="29"/>
        <v>0</v>
      </c>
      <c r="BE111" s="268">
        <f t="shared" si="29"/>
        <v>0</v>
      </c>
      <c r="BF111" s="268">
        <f t="shared" si="29"/>
        <v>0</v>
      </c>
      <c r="BG111" s="268">
        <f t="shared" si="29"/>
        <v>0</v>
      </c>
      <c r="BH111" s="268">
        <f t="shared" si="29"/>
        <v>0</v>
      </c>
      <c r="BI111" s="268">
        <f t="shared" si="29"/>
        <v>0</v>
      </c>
      <c r="BJ111" s="268">
        <f t="shared" si="29"/>
        <v>0</v>
      </c>
      <c r="BK111" s="268">
        <f t="shared" si="29"/>
        <v>0</v>
      </c>
    </row>
    <row r="112" spans="1:63">
      <c r="A112" s="253"/>
      <c r="B112" s="188"/>
      <c r="C112" s="165" t="s">
        <v>73</v>
      </c>
      <c r="D112" s="194"/>
      <c r="E112" s="165" t="s">
        <v>76</v>
      </c>
      <c r="F112" s="290"/>
      <c r="G112" s="273"/>
      <c r="H112" s="274"/>
      <c r="I112" s="266"/>
      <c r="J112" s="300"/>
      <c r="K112" s="300"/>
      <c r="L112" s="309"/>
      <c r="M112" s="315"/>
      <c r="N112" s="312"/>
      <c r="O112" s="300"/>
      <c r="P112" s="266"/>
      <c r="Q112" s="303"/>
      <c r="R112" s="303"/>
      <c r="S112" s="306"/>
      <c r="T112" s="303"/>
      <c r="U112" s="297"/>
      <c r="X112" s="269"/>
      <c r="Y112" s="269"/>
      <c r="Z112" s="269"/>
      <c r="AA112" s="269"/>
      <c r="AB112" s="269"/>
      <c r="AC112" s="269"/>
      <c r="AD112" s="269"/>
      <c r="AE112" s="269"/>
      <c r="AF112" s="269"/>
      <c r="AG112" s="269"/>
      <c r="AH112" s="269"/>
      <c r="AI112" s="269"/>
      <c r="AJ112" s="269"/>
      <c r="AK112" s="269"/>
      <c r="AL112" s="269"/>
      <c r="AM112" s="269"/>
      <c r="AN112" s="269"/>
      <c r="AO112" s="269"/>
      <c r="AP112" s="269"/>
      <c r="AS112" s="269"/>
      <c r="AT112" s="269"/>
      <c r="AU112" s="269"/>
      <c r="AV112" s="269"/>
      <c r="AW112" s="269"/>
      <c r="AX112" s="269"/>
      <c r="AY112" s="269"/>
      <c r="AZ112" s="269"/>
      <c r="BA112" s="269"/>
      <c r="BB112" s="269"/>
      <c r="BC112" s="269"/>
      <c r="BD112" s="269"/>
      <c r="BE112" s="269"/>
      <c r="BF112" s="269"/>
      <c r="BG112" s="269"/>
      <c r="BH112" s="269"/>
      <c r="BI112" s="269"/>
      <c r="BJ112" s="269"/>
      <c r="BK112" s="269"/>
    </row>
    <row r="113" spans="1:63">
      <c r="A113" s="253"/>
      <c r="B113" s="188"/>
      <c r="C113" s="165" t="s">
        <v>74</v>
      </c>
      <c r="D113" s="194"/>
      <c r="E113" s="165" t="s">
        <v>77</v>
      </c>
      <c r="F113" s="290"/>
      <c r="G113" s="273"/>
      <c r="H113" s="274"/>
      <c r="I113" s="266"/>
      <c r="J113" s="300"/>
      <c r="K113" s="300"/>
      <c r="L113" s="309"/>
      <c r="M113" s="315"/>
      <c r="N113" s="312"/>
      <c r="O113" s="300"/>
      <c r="P113" s="266"/>
      <c r="Q113" s="303"/>
      <c r="R113" s="303"/>
      <c r="S113" s="306"/>
      <c r="T113" s="303"/>
      <c r="U113" s="297"/>
      <c r="X113" s="269"/>
      <c r="Y113" s="269"/>
      <c r="Z113" s="269"/>
      <c r="AA113" s="269"/>
      <c r="AB113" s="269"/>
      <c r="AC113" s="269"/>
      <c r="AD113" s="269"/>
      <c r="AE113" s="269"/>
      <c r="AF113" s="269"/>
      <c r="AG113" s="269"/>
      <c r="AH113" s="269"/>
      <c r="AI113" s="269"/>
      <c r="AJ113" s="269"/>
      <c r="AK113" s="269"/>
      <c r="AL113" s="269"/>
      <c r="AM113" s="269"/>
      <c r="AN113" s="269"/>
      <c r="AO113" s="269"/>
      <c r="AP113" s="269"/>
      <c r="AS113" s="269"/>
      <c r="AT113" s="269"/>
      <c r="AU113" s="269"/>
      <c r="AV113" s="269"/>
      <c r="AW113" s="269"/>
      <c r="AX113" s="269"/>
      <c r="AY113" s="269"/>
      <c r="AZ113" s="269"/>
      <c r="BA113" s="269"/>
      <c r="BB113" s="269"/>
      <c r="BC113" s="269"/>
      <c r="BD113" s="269"/>
      <c r="BE113" s="269"/>
      <c r="BF113" s="269"/>
      <c r="BG113" s="269"/>
      <c r="BH113" s="269"/>
      <c r="BI113" s="269"/>
      <c r="BJ113" s="269"/>
      <c r="BK113" s="269"/>
    </row>
    <row r="114" spans="1:63">
      <c r="A114" s="253"/>
      <c r="B114" s="222"/>
      <c r="C114" s="166"/>
      <c r="D114" s="194"/>
      <c r="E114" s="167" t="s">
        <v>78</v>
      </c>
      <c r="F114" s="290"/>
      <c r="G114" s="273"/>
      <c r="H114" s="274"/>
      <c r="I114" s="266"/>
      <c r="J114" s="300"/>
      <c r="K114" s="300"/>
      <c r="L114" s="309"/>
      <c r="M114" s="315"/>
      <c r="N114" s="312"/>
      <c r="O114" s="300"/>
      <c r="P114" s="266"/>
      <c r="Q114" s="303"/>
      <c r="R114" s="303"/>
      <c r="S114" s="306"/>
      <c r="T114" s="303"/>
      <c r="U114" s="297"/>
      <c r="X114" s="269"/>
      <c r="Y114" s="269"/>
      <c r="Z114" s="269"/>
      <c r="AA114" s="269"/>
      <c r="AB114" s="269"/>
      <c r="AC114" s="269"/>
      <c r="AD114" s="269"/>
      <c r="AE114" s="269"/>
      <c r="AF114" s="269"/>
      <c r="AG114" s="269"/>
      <c r="AH114" s="269"/>
      <c r="AI114" s="269"/>
      <c r="AJ114" s="269"/>
      <c r="AK114" s="269"/>
      <c r="AL114" s="269"/>
      <c r="AM114" s="269"/>
      <c r="AN114" s="269"/>
      <c r="AO114" s="269"/>
      <c r="AP114" s="269"/>
      <c r="AS114" s="269"/>
      <c r="AT114" s="269"/>
      <c r="AU114" s="269"/>
      <c r="AV114" s="269"/>
      <c r="AW114" s="269"/>
      <c r="AX114" s="269"/>
      <c r="AY114" s="269"/>
      <c r="AZ114" s="269"/>
      <c r="BA114" s="269"/>
      <c r="BB114" s="269"/>
      <c r="BC114" s="269"/>
      <c r="BD114" s="269"/>
      <c r="BE114" s="269"/>
      <c r="BF114" s="269"/>
      <c r="BG114" s="269"/>
      <c r="BH114" s="269"/>
      <c r="BI114" s="269"/>
      <c r="BJ114" s="269"/>
      <c r="BK114" s="269"/>
    </row>
    <row r="115" spans="1:63">
      <c r="A115" s="253"/>
      <c r="B115" s="222"/>
      <c r="C115" s="166"/>
      <c r="D115" s="194"/>
      <c r="E115" s="167" t="s">
        <v>79</v>
      </c>
      <c r="F115" s="290"/>
      <c r="G115" s="273"/>
      <c r="H115" s="274"/>
      <c r="I115" s="266"/>
      <c r="J115" s="300"/>
      <c r="K115" s="300"/>
      <c r="L115" s="309"/>
      <c r="M115" s="315"/>
      <c r="N115" s="312"/>
      <c r="O115" s="300"/>
      <c r="P115" s="266"/>
      <c r="Q115" s="303"/>
      <c r="R115" s="303"/>
      <c r="S115" s="306"/>
      <c r="T115" s="303"/>
      <c r="U115" s="297"/>
      <c r="X115" s="270"/>
      <c r="Y115" s="270"/>
      <c r="Z115" s="270"/>
      <c r="AA115" s="270"/>
      <c r="AB115" s="270"/>
      <c r="AC115" s="270"/>
      <c r="AD115" s="270"/>
      <c r="AE115" s="270"/>
      <c r="AF115" s="270"/>
      <c r="AG115" s="270"/>
      <c r="AH115" s="270"/>
      <c r="AI115" s="270"/>
      <c r="AJ115" s="270"/>
      <c r="AK115" s="270"/>
      <c r="AL115" s="270"/>
      <c r="AM115" s="270"/>
      <c r="AN115" s="270"/>
      <c r="AO115" s="270"/>
      <c r="AP115" s="270"/>
      <c r="AS115" s="270"/>
      <c r="AT115" s="270"/>
      <c r="AU115" s="270"/>
      <c r="AV115" s="270"/>
      <c r="AW115" s="270"/>
      <c r="AX115" s="270"/>
      <c r="AY115" s="270"/>
      <c r="AZ115" s="270"/>
      <c r="BA115" s="270"/>
      <c r="BB115" s="270"/>
      <c r="BC115" s="270"/>
      <c r="BD115" s="270"/>
      <c r="BE115" s="270"/>
      <c r="BF115" s="270"/>
      <c r="BG115" s="270"/>
      <c r="BH115" s="270"/>
      <c r="BI115" s="270"/>
      <c r="BJ115" s="270"/>
      <c r="BK115" s="270"/>
    </row>
    <row r="116" spans="1:63" ht="13.5" thickBot="1">
      <c r="A116" s="254"/>
      <c r="B116" s="225"/>
      <c r="C116" s="214"/>
      <c r="D116" s="213"/>
      <c r="E116" s="215" t="s">
        <v>142</v>
      </c>
      <c r="F116" s="291"/>
      <c r="G116" s="275"/>
      <c r="H116" s="276"/>
      <c r="I116" s="267"/>
      <c r="J116" s="301"/>
      <c r="K116" s="301"/>
      <c r="L116" s="310"/>
      <c r="M116" s="316"/>
      <c r="N116" s="313"/>
      <c r="O116" s="301"/>
      <c r="P116" s="267"/>
      <c r="Q116" s="304"/>
      <c r="R116" s="304"/>
      <c r="S116" s="307"/>
      <c r="T116" s="304"/>
      <c r="U116" s="298"/>
      <c r="X116" s="198"/>
      <c r="Y116" s="198"/>
      <c r="Z116" s="198"/>
      <c r="AA116" s="198"/>
      <c r="AB116" s="198"/>
      <c r="AC116" s="198"/>
      <c r="AD116" s="198"/>
      <c r="AE116" s="198"/>
      <c r="AF116" s="198"/>
      <c r="AG116" s="198"/>
      <c r="AH116" s="198"/>
      <c r="AI116" s="198"/>
      <c r="AJ116" s="198"/>
      <c r="AK116" s="198"/>
      <c r="AL116" s="198"/>
      <c r="AM116" s="198"/>
      <c r="AN116" s="198"/>
      <c r="AO116" s="198"/>
      <c r="AP116" s="198"/>
      <c r="AS116" s="198"/>
      <c r="AT116" s="198"/>
      <c r="AU116" s="198"/>
      <c r="AV116" s="198"/>
      <c r="AW116" s="198"/>
      <c r="AX116" s="198"/>
      <c r="AY116" s="198"/>
      <c r="AZ116" s="198"/>
      <c r="BA116" s="198"/>
      <c r="BB116" s="198"/>
      <c r="BC116" s="198"/>
      <c r="BD116" s="198"/>
      <c r="BE116" s="198"/>
      <c r="BF116" s="198"/>
      <c r="BG116" s="198"/>
      <c r="BH116" s="198"/>
      <c r="BI116" s="198"/>
      <c r="BJ116" s="198"/>
      <c r="BK116" s="198"/>
    </row>
    <row r="117" spans="1:63">
      <c r="A117" s="252" t="str">
        <f>A177</f>
        <v>O1 Grass Channel with Amended Soils</v>
      </c>
      <c r="B117" s="187"/>
      <c r="C117" s="164" t="s">
        <v>29</v>
      </c>
      <c r="D117" s="193"/>
      <c r="E117" s="164" t="s">
        <v>75</v>
      </c>
      <c r="F117" s="289">
        <f>1.7/12*('Site Data'!$F$26*$B117+'Site Data'!$F$27*($B118+$B119)+'Site Data'!$F$28*SUM($D117:$D122))</f>
        <v>0</v>
      </c>
      <c r="G117" s="271" t="s">
        <v>51</v>
      </c>
      <c r="H117" s="272"/>
      <c r="I117" s="265">
        <v>0.3</v>
      </c>
      <c r="J117" s="299">
        <f>AM153</f>
        <v>0</v>
      </c>
      <c r="K117" s="299">
        <f>F117+J117</f>
        <v>0</v>
      </c>
      <c r="L117" s="308" t="s">
        <v>14</v>
      </c>
      <c r="M117" s="314"/>
      <c r="N117" s="311">
        <f>IF(M117*I117&lt;=K117,M117*I117,K117)</f>
        <v>0</v>
      </c>
      <c r="O117" s="299">
        <f>K117-N117</f>
        <v>0</v>
      </c>
      <c r="P117" s="265">
        <v>0.3</v>
      </c>
      <c r="Q117" s="302">
        <f>BH153</f>
        <v>0</v>
      </c>
      <c r="R117" s="302">
        <f>1.7/12*('Site Data'!$F$26*B117*'Site Data'!$C$16+'Site Data'!$F$27*(SUMPRODUCT(B118:B119,'Site Data'!$C$19:$C$20))+'Site Data'!$F$28*(SUMPRODUCT(D117:D122,'Site Data'!$C$24:$C$29)))*2.72/43560+Q117</f>
        <v>0</v>
      </c>
      <c r="S117" s="305">
        <f>IF(K117&gt;0,IF(M117&lt;K117,(R117*N117/K117)+(M117-N117)/K117*P117*R117,(R117*N117/K117)+(K117-N117)/K117*P117*R117),0)</f>
        <v>0</v>
      </c>
      <c r="T117" s="302">
        <f>R117-S117</f>
        <v>0</v>
      </c>
      <c r="U117" s="296"/>
      <c r="X117" s="268">
        <f t="shared" ref="X117:AP117" si="30">IF($U117=X$26,$O117,0)</f>
        <v>0</v>
      </c>
      <c r="Y117" s="268">
        <f t="shared" si="30"/>
        <v>0</v>
      </c>
      <c r="Z117" s="268">
        <f t="shared" si="30"/>
        <v>0</v>
      </c>
      <c r="AA117" s="268">
        <f t="shared" si="30"/>
        <v>0</v>
      </c>
      <c r="AB117" s="268">
        <f t="shared" si="30"/>
        <v>0</v>
      </c>
      <c r="AC117" s="268">
        <f t="shared" si="30"/>
        <v>0</v>
      </c>
      <c r="AD117" s="268">
        <f t="shared" si="30"/>
        <v>0</v>
      </c>
      <c r="AE117" s="268">
        <f t="shared" si="30"/>
        <v>0</v>
      </c>
      <c r="AF117" s="268">
        <f t="shared" si="30"/>
        <v>0</v>
      </c>
      <c r="AG117" s="268">
        <f t="shared" si="30"/>
        <v>0</v>
      </c>
      <c r="AH117" s="268">
        <f t="shared" si="30"/>
        <v>0</v>
      </c>
      <c r="AI117" s="268">
        <f t="shared" si="30"/>
        <v>0</v>
      </c>
      <c r="AJ117" s="268">
        <f t="shared" si="30"/>
        <v>0</v>
      </c>
      <c r="AK117" s="268">
        <f t="shared" si="30"/>
        <v>0</v>
      </c>
      <c r="AL117" s="268">
        <f t="shared" si="30"/>
        <v>0</v>
      </c>
      <c r="AM117" s="268">
        <f t="shared" si="30"/>
        <v>0</v>
      </c>
      <c r="AN117" s="268">
        <f t="shared" si="30"/>
        <v>0</v>
      </c>
      <c r="AO117" s="268">
        <f t="shared" si="30"/>
        <v>0</v>
      </c>
      <c r="AP117" s="268">
        <f t="shared" si="30"/>
        <v>0</v>
      </c>
      <c r="AS117" s="268">
        <f t="shared" ref="AS117:BK117" si="31">IF($U117=AS$26,$T117,0)</f>
        <v>0</v>
      </c>
      <c r="AT117" s="268">
        <f t="shared" si="31"/>
        <v>0</v>
      </c>
      <c r="AU117" s="268">
        <f t="shared" si="31"/>
        <v>0</v>
      </c>
      <c r="AV117" s="268">
        <f t="shared" si="31"/>
        <v>0</v>
      </c>
      <c r="AW117" s="268">
        <f t="shared" si="31"/>
        <v>0</v>
      </c>
      <c r="AX117" s="268">
        <f t="shared" si="31"/>
        <v>0</v>
      </c>
      <c r="AY117" s="268">
        <f t="shared" si="31"/>
        <v>0</v>
      </c>
      <c r="AZ117" s="268">
        <f t="shared" si="31"/>
        <v>0</v>
      </c>
      <c r="BA117" s="268">
        <f t="shared" si="31"/>
        <v>0</v>
      </c>
      <c r="BB117" s="268">
        <f t="shared" si="31"/>
        <v>0</v>
      </c>
      <c r="BC117" s="268">
        <f t="shared" si="31"/>
        <v>0</v>
      </c>
      <c r="BD117" s="268">
        <f t="shared" si="31"/>
        <v>0</v>
      </c>
      <c r="BE117" s="268">
        <f t="shared" si="31"/>
        <v>0</v>
      </c>
      <c r="BF117" s="268">
        <f t="shared" si="31"/>
        <v>0</v>
      </c>
      <c r="BG117" s="268">
        <f t="shared" si="31"/>
        <v>0</v>
      </c>
      <c r="BH117" s="268">
        <f t="shared" si="31"/>
        <v>0</v>
      </c>
      <c r="BI117" s="268">
        <f t="shared" si="31"/>
        <v>0</v>
      </c>
      <c r="BJ117" s="268">
        <f t="shared" si="31"/>
        <v>0</v>
      </c>
      <c r="BK117" s="268">
        <f t="shared" si="31"/>
        <v>0</v>
      </c>
    </row>
    <row r="118" spans="1:63">
      <c r="A118" s="253"/>
      <c r="B118" s="188"/>
      <c r="C118" s="165" t="s">
        <v>73</v>
      </c>
      <c r="D118" s="194"/>
      <c r="E118" s="165" t="s">
        <v>76</v>
      </c>
      <c r="F118" s="290"/>
      <c r="G118" s="273"/>
      <c r="H118" s="274"/>
      <c r="I118" s="266"/>
      <c r="J118" s="300"/>
      <c r="K118" s="300"/>
      <c r="L118" s="309"/>
      <c r="M118" s="315"/>
      <c r="N118" s="312"/>
      <c r="O118" s="300"/>
      <c r="P118" s="266"/>
      <c r="Q118" s="303"/>
      <c r="R118" s="303"/>
      <c r="S118" s="306"/>
      <c r="T118" s="303"/>
      <c r="U118" s="297"/>
      <c r="X118" s="269"/>
      <c r="Y118" s="269"/>
      <c r="Z118" s="269"/>
      <c r="AA118" s="269"/>
      <c r="AB118" s="269"/>
      <c r="AC118" s="269"/>
      <c r="AD118" s="269"/>
      <c r="AE118" s="269"/>
      <c r="AF118" s="269"/>
      <c r="AG118" s="269"/>
      <c r="AH118" s="269"/>
      <c r="AI118" s="269"/>
      <c r="AJ118" s="269"/>
      <c r="AK118" s="269"/>
      <c r="AL118" s="269"/>
      <c r="AM118" s="269"/>
      <c r="AN118" s="269"/>
      <c r="AO118" s="269"/>
      <c r="AP118" s="269"/>
      <c r="AS118" s="269"/>
      <c r="AT118" s="269"/>
      <c r="AU118" s="269"/>
      <c r="AV118" s="269"/>
      <c r="AW118" s="269"/>
      <c r="AX118" s="269"/>
      <c r="AY118" s="269"/>
      <c r="AZ118" s="269"/>
      <c r="BA118" s="269"/>
      <c r="BB118" s="269"/>
      <c r="BC118" s="269"/>
      <c r="BD118" s="269"/>
      <c r="BE118" s="269"/>
      <c r="BF118" s="269"/>
      <c r="BG118" s="269"/>
      <c r="BH118" s="269"/>
      <c r="BI118" s="269"/>
      <c r="BJ118" s="269"/>
      <c r="BK118" s="269"/>
    </row>
    <row r="119" spans="1:63">
      <c r="A119" s="253"/>
      <c r="B119" s="188"/>
      <c r="C119" s="165" t="s">
        <v>74</v>
      </c>
      <c r="D119" s="194"/>
      <c r="E119" s="165" t="s">
        <v>77</v>
      </c>
      <c r="F119" s="290"/>
      <c r="G119" s="273"/>
      <c r="H119" s="274"/>
      <c r="I119" s="266"/>
      <c r="J119" s="300"/>
      <c r="K119" s="300"/>
      <c r="L119" s="309"/>
      <c r="M119" s="315"/>
      <c r="N119" s="312"/>
      <c r="O119" s="300"/>
      <c r="P119" s="266"/>
      <c r="Q119" s="303"/>
      <c r="R119" s="303"/>
      <c r="S119" s="306"/>
      <c r="T119" s="303"/>
      <c r="U119" s="297"/>
      <c r="X119" s="269"/>
      <c r="Y119" s="269"/>
      <c r="Z119" s="269"/>
      <c r="AA119" s="269"/>
      <c r="AB119" s="269"/>
      <c r="AC119" s="269"/>
      <c r="AD119" s="269"/>
      <c r="AE119" s="269"/>
      <c r="AF119" s="269"/>
      <c r="AG119" s="269"/>
      <c r="AH119" s="269"/>
      <c r="AI119" s="269"/>
      <c r="AJ119" s="269"/>
      <c r="AK119" s="269"/>
      <c r="AL119" s="269"/>
      <c r="AM119" s="269"/>
      <c r="AN119" s="269"/>
      <c r="AO119" s="269"/>
      <c r="AP119" s="269"/>
      <c r="AS119" s="269"/>
      <c r="AT119" s="269"/>
      <c r="AU119" s="269"/>
      <c r="AV119" s="269"/>
      <c r="AW119" s="269"/>
      <c r="AX119" s="269"/>
      <c r="AY119" s="269"/>
      <c r="AZ119" s="269"/>
      <c r="BA119" s="269"/>
      <c r="BB119" s="269"/>
      <c r="BC119" s="269"/>
      <c r="BD119" s="269"/>
      <c r="BE119" s="269"/>
      <c r="BF119" s="269"/>
      <c r="BG119" s="269"/>
      <c r="BH119" s="269"/>
      <c r="BI119" s="269"/>
      <c r="BJ119" s="269"/>
      <c r="BK119" s="269"/>
    </row>
    <row r="120" spans="1:63">
      <c r="A120" s="253"/>
      <c r="B120" s="222"/>
      <c r="C120" s="166"/>
      <c r="D120" s="194"/>
      <c r="E120" s="167" t="s">
        <v>78</v>
      </c>
      <c r="F120" s="290"/>
      <c r="G120" s="273"/>
      <c r="H120" s="274"/>
      <c r="I120" s="266"/>
      <c r="J120" s="300"/>
      <c r="K120" s="300"/>
      <c r="L120" s="309"/>
      <c r="M120" s="315"/>
      <c r="N120" s="312"/>
      <c r="O120" s="300"/>
      <c r="P120" s="266"/>
      <c r="Q120" s="303"/>
      <c r="R120" s="303"/>
      <c r="S120" s="306"/>
      <c r="T120" s="303"/>
      <c r="U120" s="297"/>
      <c r="X120" s="269"/>
      <c r="Y120" s="269"/>
      <c r="Z120" s="269"/>
      <c r="AA120" s="269"/>
      <c r="AB120" s="269"/>
      <c r="AC120" s="269"/>
      <c r="AD120" s="269"/>
      <c r="AE120" s="269"/>
      <c r="AF120" s="269"/>
      <c r="AG120" s="269"/>
      <c r="AH120" s="269"/>
      <c r="AI120" s="269"/>
      <c r="AJ120" s="269"/>
      <c r="AK120" s="269"/>
      <c r="AL120" s="269"/>
      <c r="AM120" s="269"/>
      <c r="AN120" s="269"/>
      <c r="AO120" s="269"/>
      <c r="AP120" s="269"/>
      <c r="AS120" s="269"/>
      <c r="AT120" s="269"/>
      <c r="AU120" s="269"/>
      <c r="AV120" s="269"/>
      <c r="AW120" s="269"/>
      <c r="AX120" s="269"/>
      <c r="AY120" s="269"/>
      <c r="AZ120" s="269"/>
      <c r="BA120" s="269"/>
      <c r="BB120" s="269"/>
      <c r="BC120" s="269"/>
      <c r="BD120" s="269"/>
      <c r="BE120" s="269"/>
      <c r="BF120" s="269"/>
      <c r="BG120" s="269"/>
      <c r="BH120" s="269"/>
      <c r="BI120" s="269"/>
      <c r="BJ120" s="269"/>
      <c r="BK120" s="269"/>
    </row>
    <row r="121" spans="1:63">
      <c r="A121" s="253"/>
      <c r="B121" s="222"/>
      <c r="C121" s="166"/>
      <c r="D121" s="194"/>
      <c r="E121" s="167" t="s">
        <v>79</v>
      </c>
      <c r="F121" s="290"/>
      <c r="G121" s="273"/>
      <c r="H121" s="274"/>
      <c r="I121" s="266"/>
      <c r="J121" s="300"/>
      <c r="K121" s="300"/>
      <c r="L121" s="309"/>
      <c r="M121" s="315"/>
      <c r="N121" s="312"/>
      <c r="O121" s="300"/>
      <c r="P121" s="266"/>
      <c r="Q121" s="303"/>
      <c r="R121" s="303"/>
      <c r="S121" s="306"/>
      <c r="T121" s="303"/>
      <c r="U121" s="297"/>
      <c r="X121" s="270"/>
      <c r="Y121" s="270"/>
      <c r="Z121" s="270"/>
      <c r="AA121" s="270"/>
      <c r="AB121" s="270"/>
      <c r="AC121" s="270"/>
      <c r="AD121" s="270"/>
      <c r="AE121" s="270"/>
      <c r="AF121" s="270"/>
      <c r="AG121" s="270"/>
      <c r="AH121" s="270"/>
      <c r="AI121" s="270"/>
      <c r="AJ121" s="270"/>
      <c r="AK121" s="270"/>
      <c r="AL121" s="270"/>
      <c r="AM121" s="270"/>
      <c r="AN121" s="270"/>
      <c r="AO121" s="270"/>
      <c r="AP121" s="270"/>
      <c r="AS121" s="270"/>
      <c r="AT121" s="270"/>
      <c r="AU121" s="270"/>
      <c r="AV121" s="270"/>
      <c r="AW121" s="270"/>
      <c r="AX121" s="270"/>
      <c r="AY121" s="270"/>
      <c r="AZ121" s="270"/>
      <c r="BA121" s="270"/>
      <c r="BB121" s="270"/>
      <c r="BC121" s="270"/>
      <c r="BD121" s="270"/>
      <c r="BE121" s="270"/>
      <c r="BF121" s="270"/>
      <c r="BG121" s="270"/>
      <c r="BH121" s="270"/>
      <c r="BI121" s="270"/>
      <c r="BJ121" s="270"/>
      <c r="BK121" s="270"/>
    </row>
    <row r="122" spans="1:63" ht="13.5" thickBot="1">
      <c r="A122" s="254"/>
      <c r="B122" s="225"/>
      <c r="C122" s="214"/>
      <c r="D122" s="213"/>
      <c r="E122" s="215" t="s">
        <v>142</v>
      </c>
      <c r="F122" s="291"/>
      <c r="G122" s="275"/>
      <c r="H122" s="276"/>
      <c r="I122" s="267"/>
      <c r="J122" s="301"/>
      <c r="K122" s="301"/>
      <c r="L122" s="310"/>
      <c r="M122" s="316"/>
      <c r="N122" s="313"/>
      <c r="O122" s="301"/>
      <c r="P122" s="267"/>
      <c r="Q122" s="304"/>
      <c r="R122" s="304"/>
      <c r="S122" s="307"/>
      <c r="T122" s="304"/>
      <c r="U122" s="298"/>
      <c r="X122" s="198"/>
      <c r="Y122" s="198"/>
      <c r="Z122" s="198"/>
      <c r="AA122" s="198"/>
      <c r="AB122" s="198"/>
      <c r="AC122" s="198"/>
      <c r="AD122" s="198"/>
      <c r="AE122" s="198"/>
      <c r="AF122" s="198"/>
      <c r="AG122" s="198"/>
      <c r="AH122" s="198"/>
      <c r="AI122" s="198"/>
      <c r="AJ122" s="198"/>
      <c r="AK122" s="198"/>
      <c r="AL122" s="198"/>
      <c r="AM122" s="198"/>
      <c r="AN122" s="198"/>
      <c r="AO122" s="198"/>
      <c r="AP122" s="198"/>
      <c r="AS122" s="198"/>
      <c r="AT122" s="198"/>
      <c r="AU122" s="198"/>
      <c r="AV122" s="198"/>
      <c r="AW122" s="198"/>
      <c r="AX122" s="198"/>
      <c r="AY122" s="198"/>
      <c r="AZ122" s="198"/>
      <c r="BA122" s="198"/>
      <c r="BB122" s="198"/>
      <c r="BC122" s="198"/>
      <c r="BD122" s="198"/>
      <c r="BE122" s="198"/>
      <c r="BF122" s="198"/>
      <c r="BG122" s="198"/>
      <c r="BH122" s="198"/>
      <c r="BI122" s="198"/>
      <c r="BJ122" s="198"/>
      <c r="BK122" s="198"/>
    </row>
    <row r="123" spans="1:63" ht="12.75" customHeight="1">
      <c r="A123" s="252" t="str">
        <f>A178</f>
        <v>O2 Dry Swale</v>
      </c>
      <c r="B123" s="187"/>
      <c r="C123" s="164" t="s">
        <v>29</v>
      </c>
      <c r="D123" s="193"/>
      <c r="E123" s="164" t="s">
        <v>75</v>
      </c>
      <c r="F123" s="289">
        <f>1.7/12*('Site Data'!$F$26*$B123+'Site Data'!$F$27*($B124+$B125)+'Site Data'!$F$28*SUM($D123:$D128))</f>
        <v>0</v>
      </c>
      <c r="G123" s="271" t="s">
        <v>68</v>
      </c>
      <c r="H123" s="272"/>
      <c r="I123" s="265">
        <v>0.6</v>
      </c>
      <c r="J123" s="299">
        <f>AN153</f>
        <v>0</v>
      </c>
      <c r="K123" s="299">
        <f>F123+J123</f>
        <v>0</v>
      </c>
      <c r="L123" s="308" t="s">
        <v>14</v>
      </c>
      <c r="M123" s="314"/>
      <c r="N123" s="311">
        <f>IF(M123*I123&lt;=K123,M123*I123,K123)</f>
        <v>0</v>
      </c>
      <c r="O123" s="299">
        <f>K123-N123</f>
        <v>0</v>
      </c>
      <c r="P123" s="265">
        <v>0.5</v>
      </c>
      <c r="Q123" s="302">
        <f>BI153</f>
        <v>0</v>
      </c>
      <c r="R123" s="302">
        <f>1.7/12*('Site Data'!$F$26*B123*'Site Data'!$C$16+'Site Data'!$F$27*(SUMPRODUCT(B124:B125,'Site Data'!$C$19:$C$20))+'Site Data'!$F$28*(SUMPRODUCT(D123:D128,'Site Data'!$C$24:$C$29)))*2.72/43560+Q123</f>
        <v>0</v>
      </c>
      <c r="S123" s="305">
        <f>IF(K123&gt;0,IF(M123&lt;K123,(R123*N123/K123)+(M123-N123)/K123*P123*R123,(R123*N123/K123)+(K123-N123)/K123*P123*R123),0)</f>
        <v>0</v>
      </c>
      <c r="T123" s="302">
        <f>R123-S123</f>
        <v>0</v>
      </c>
      <c r="U123" s="296"/>
      <c r="X123" s="268">
        <f t="shared" ref="X123:AP123" si="32">IF($U123=X$26,$O123,0)</f>
        <v>0</v>
      </c>
      <c r="Y123" s="268">
        <f t="shared" si="32"/>
        <v>0</v>
      </c>
      <c r="Z123" s="268">
        <f t="shared" si="32"/>
        <v>0</v>
      </c>
      <c r="AA123" s="268">
        <f t="shared" si="32"/>
        <v>0</v>
      </c>
      <c r="AB123" s="268">
        <f t="shared" si="32"/>
        <v>0</v>
      </c>
      <c r="AC123" s="268">
        <f t="shared" si="32"/>
        <v>0</v>
      </c>
      <c r="AD123" s="268">
        <f t="shared" si="32"/>
        <v>0</v>
      </c>
      <c r="AE123" s="268">
        <f t="shared" si="32"/>
        <v>0</v>
      </c>
      <c r="AF123" s="268">
        <f t="shared" si="32"/>
        <v>0</v>
      </c>
      <c r="AG123" s="268">
        <f t="shared" si="32"/>
        <v>0</v>
      </c>
      <c r="AH123" s="268">
        <f t="shared" si="32"/>
        <v>0</v>
      </c>
      <c r="AI123" s="268">
        <f t="shared" si="32"/>
        <v>0</v>
      </c>
      <c r="AJ123" s="268">
        <f t="shared" si="32"/>
        <v>0</v>
      </c>
      <c r="AK123" s="268">
        <f t="shared" si="32"/>
        <v>0</v>
      </c>
      <c r="AL123" s="268">
        <f t="shared" si="32"/>
        <v>0</v>
      </c>
      <c r="AM123" s="268">
        <f t="shared" si="32"/>
        <v>0</v>
      </c>
      <c r="AN123" s="268">
        <f t="shared" si="32"/>
        <v>0</v>
      </c>
      <c r="AO123" s="268">
        <f t="shared" si="32"/>
        <v>0</v>
      </c>
      <c r="AP123" s="268">
        <f t="shared" si="32"/>
        <v>0</v>
      </c>
      <c r="AS123" s="268">
        <f t="shared" ref="AS123:BK123" si="33">IF($U123=AS$26,$T123,0)</f>
        <v>0</v>
      </c>
      <c r="AT123" s="268">
        <f t="shared" si="33"/>
        <v>0</v>
      </c>
      <c r="AU123" s="268">
        <f t="shared" si="33"/>
        <v>0</v>
      </c>
      <c r="AV123" s="268">
        <f t="shared" si="33"/>
        <v>0</v>
      </c>
      <c r="AW123" s="268">
        <f t="shared" si="33"/>
        <v>0</v>
      </c>
      <c r="AX123" s="268">
        <f t="shared" si="33"/>
        <v>0</v>
      </c>
      <c r="AY123" s="268">
        <f t="shared" si="33"/>
        <v>0</v>
      </c>
      <c r="AZ123" s="268">
        <f t="shared" si="33"/>
        <v>0</v>
      </c>
      <c r="BA123" s="268">
        <f t="shared" si="33"/>
        <v>0</v>
      </c>
      <c r="BB123" s="268">
        <f t="shared" si="33"/>
        <v>0</v>
      </c>
      <c r="BC123" s="268">
        <f t="shared" si="33"/>
        <v>0</v>
      </c>
      <c r="BD123" s="268">
        <f t="shared" si="33"/>
        <v>0</v>
      </c>
      <c r="BE123" s="268">
        <f t="shared" si="33"/>
        <v>0</v>
      </c>
      <c r="BF123" s="268">
        <f t="shared" si="33"/>
        <v>0</v>
      </c>
      <c r="BG123" s="268">
        <f t="shared" si="33"/>
        <v>0</v>
      </c>
      <c r="BH123" s="268">
        <f t="shared" si="33"/>
        <v>0</v>
      </c>
      <c r="BI123" s="268">
        <f t="shared" si="33"/>
        <v>0</v>
      </c>
      <c r="BJ123" s="268">
        <f t="shared" si="33"/>
        <v>0</v>
      </c>
      <c r="BK123" s="268">
        <f t="shared" si="33"/>
        <v>0</v>
      </c>
    </row>
    <row r="124" spans="1:63">
      <c r="A124" s="253"/>
      <c r="B124" s="188"/>
      <c r="C124" s="165" t="s">
        <v>73</v>
      </c>
      <c r="D124" s="194"/>
      <c r="E124" s="165" t="s">
        <v>76</v>
      </c>
      <c r="F124" s="290"/>
      <c r="G124" s="273"/>
      <c r="H124" s="274"/>
      <c r="I124" s="266"/>
      <c r="J124" s="300"/>
      <c r="K124" s="300"/>
      <c r="L124" s="309"/>
      <c r="M124" s="315"/>
      <c r="N124" s="312"/>
      <c r="O124" s="300"/>
      <c r="P124" s="266"/>
      <c r="Q124" s="303"/>
      <c r="R124" s="303"/>
      <c r="S124" s="306"/>
      <c r="T124" s="303"/>
      <c r="U124" s="297"/>
      <c r="X124" s="269"/>
      <c r="Y124" s="269"/>
      <c r="Z124" s="269"/>
      <c r="AA124" s="269"/>
      <c r="AB124" s="269"/>
      <c r="AC124" s="269"/>
      <c r="AD124" s="269"/>
      <c r="AE124" s="269"/>
      <c r="AF124" s="269"/>
      <c r="AG124" s="269"/>
      <c r="AH124" s="269"/>
      <c r="AI124" s="269"/>
      <c r="AJ124" s="269"/>
      <c r="AK124" s="269"/>
      <c r="AL124" s="269"/>
      <c r="AM124" s="269"/>
      <c r="AN124" s="269"/>
      <c r="AO124" s="269"/>
      <c r="AP124" s="269"/>
      <c r="AS124" s="269"/>
      <c r="AT124" s="269"/>
      <c r="AU124" s="269"/>
      <c r="AV124" s="269"/>
      <c r="AW124" s="269"/>
      <c r="AX124" s="269"/>
      <c r="AY124" s="269"/>
      <c r="AZ124" s="269"/>
      <c r="BA124" s="269"/>
      <c r="BB124" s="269"/>
      <c r="BC124" s="269"/>
      <c r="BD124" s="269"/>
      <c r="BE124" s="269"/>
      <c r="BF124" s="269"/>
      <c r="BG124" s="269"/>
      <c r="BH124" s="269"/>
      <c r="BI124" s="269"/>
      <c r="BJ124" s="269"/>
      <c r="BK124" s="269"/>
    </row>
    <row r="125" spans="1:63">
      <c r="A125" s="253"/>
      <c r="B125" s="188"/>
      <c r="C125" s="165" t="s">
        <v>74</v>
      </c>
      <c r="D125" s="194"/>
      <c r="E125" s="165" t="s">
        <v>77</v>
      </c>
      <c r="F125" s="290"/>
      <c r="G125" s="273"/>
      <c r="H125" s="274"/>
      <c r="I125" s="266"/>
      <c r="J125" s="300"/>
      <c r="K125" s="300"/>
      <c r="L125" s="309"/>
      <c r="M125" s="315"/>
      <c r="N125" s="312"/>
      <c r="O125" s="300"/>
      <c r="P125" s="266"/>
      <c r="Q125" s="303"/>
      <c r="R125" s="303"/>
      <c r="S125" s="306"/>
      <c r="T125" s="303"/>
      <c r="U125" s="297"/>
      <c r="X125" s="269"/>
      <c r="Y125" s="269"/>
      <c r="Z125" s="269"/>
      <c r="AA125" s="269"/>
      <c r="AB125" s="269"/>
      <c r="AC125" s="269"/>
      <c r="AD125" s="269"/>
      <c r="AE125" s="269"/>
      <c r="AF125" s="269"/>
      <c r="AG125" s="269"/>
      <c r="AH125" s="269"/>
      <c r="AI125" s="269"/>
      <c r="AJ125" s="269"/>
      <c r="AK125" s="269"/>
      <c r="AL125" s="269"/>
      <c r="AM125" s="269"/>
      <c r="AN125" s="269"/>
      <c r="AO125" s="269"/>
      <c r="AP125" s="269"/>
      <c r="AS125" s="269"/>
      <c r="AT125" s="269"/>
      <c r="AU125" s="269"/>
      <c r="AV125" s="269"/>
      <c r="AW125" s="269"/>
      <c r="AX125" s="269"/>
      <c r="AY125" s="269"/>
      <c r="AZ125" s="269"/>
      <c r="BA125" s="269"/>
      <c r="BB125" s="269"/>
      <c r="BC125" s="269"/>
      <c r="BD125" s="269"/>
      <c r="BE125" s="269"/>
      <c r="BF125" s="269"/>
      <c r="BG125" s="269"/>
      <c r="BH125" s="269"/>
      <c r="BI125" s="269"/>
      <c r="BJ125" s="269"/>
      <c r="BK125" s="269"/>
    </row>
    <row r="126" spans="1:63">
      <c r="A126" s="253"/>
      <c r="B126" s="222"/>
      <c r="C126" s="166"/>
      <c r="D126" s="194"/>
      <c r="E126" s="167" t="s">
        <v>78</v>
      </c>
      <c r="F126" s="290"/>
      <c r="G126" s="273"/>
      <c r="H126" s="274"/>
      <c r="I126" s="266"/>
      <c r="J126" s="300"/>
      <c r="K126" s="300"/>
      <c r="L126" s="309"/>
      <c r="M126" s="315"/>
      <c r="N126" s="312"/>
      <c r="O126" s="300"/>
      <c r="P126" s="266"/>
      <c r="Q126" s="303"/>
      <c r="R126" s="303"/>
      <c r="S126" s="306"/>
      <c r="T126" s="303"/>
      <c r="U126" s="297"/>
      <c r="X126" s="269"/>
      <c r="Y126" s="269"/>
      <c r="Z126" s="269"/>
      <c r="AA126" s="269"/>
      <c r="AB126" s="269"/>
      <c r="AC126" s="269"/>
      <c r="AD126" s="269"/>
      <c r="AE126" s="269"/>
      <c r="AF126" s="269"/>
      <c r="AG126" s="269"/>
      <c r="AH126" s="269"/>
      <c r="AI126" s="269"/>
      <c r="AJ126" s="269"/>
      <c r="AK126" s="269"/>
      <c r="AL126" s="269"/>
      <c r="AM126" s="269"/>
      <c r="AN126" s="269"/>
      <c r="AO126" s="269"/>
      <c r="AP126" s="269"/>
      <c r="AS126" s="269"/>
      <c r="AT126" s="269"/>
      <c r="AU126" s="269"/>
      <c r="AV126" s="269"/>
      <c r="AW126" s="269"/>
      <c r="AX126" s="269"/>
      <c r="AY126" s="269"/>
      <c r="AZ126" s="269"/>
      <c r="BA126" s="269"/>
      <c r="BB126" s="269"/>
      <c r="BC126" s="269"/>
      <c r="BD126" s="269"/>
      <c r="BE126" s="269"/>
      <c r="BF126" s="269"/>
      <c r="BG126" s="269"/>
      <c r="BH126" s="269"/>
      <c r="BI126" s="269"/>
      <c r="BJ126" s="269"/>
      <c r="BK126" s="269"/>
    </row>
    <row r="127" spans="1:63">
      <c r="A127" s="253"/>
      <c r="B127" s="222"/>
      <c r="C127" s="166"/>
      <c r="D127" s="194"/>
      <c r="E127" s="167" t="s">
        <v>79</v>
      </c>
      <c r="F127" s="290"/>
      <c r="G127" s="273"/>
      <c r="H127" s="274"/>
      <c r="I127" s="266"/>
      <c r="J127" s="300"/>
      <c r="K127" s="300"/>
      <c r="L127" s="309"/>
      <c r="M127" s="315"/>
      <c r="N127" s="312"/>
      <c r="O127" s="300"/>
      <c r="P127" s="266"/>
      <c r="Q127" s="303"/>
      <c r="R127" s="303"/>
      <c r="S127" s="306"/>
      <c r="T127" s="303"/>
      <c r="U127" s="297"/>
      <c r="X127" s="270"/>
      <c r="Y127" s="270"/>
      <c r="Z127" s="270"/>
      <c r="AA127" s="270"/>
      <c r="AB127" s="270"/>
      <c r="AC127" s="270"/>
      <c r="AD127" s="270"/>
      <c r="AE127" s="270"/>
      <c r="AF127" s="270"/>
      <c r="AG127" s="270"/>
      <c r="AH127" s="270"/>
      <c r="AI127" s="270"/>
      <c r="AJ127" s="270"/>
      <c r="AK127" s="270"/>
      <c r="AL127" s="270"/>
      <c r="AM127" s="270"/>
      <c r="AN127" s="270"/>
      <c r="AO127" s="270"/>
      <c r="AP127" s="270"/>
      <c r="AS127" s="270"/>
      <c r="AT127" s="270"/>
      <c r="AU127" s="270"/>
      <c r="AV127" s="270"/>
      <c r="AW127" s="270"/>
      <c r="AX127" s="270"/>
      <c r="AY127" s="270"/>
      <c r="AZ127" s="270"/>
      <c r="BA127" s="270"/>
      <c r="BB127" s="270"/>
      <c r="BC127" s="270"/>
      <c r="BD127" s="270"/>
      <c r="BE127" s="270"/>
      <c r="BF127" s="270"/>
      <c r="BG127" s="270"/>
      <c r="BH127" s="270"/>
      <c r="BI127" s="270"/>
      <c r="BJ127" s="270"/>
      <c r="BK127" s="270"/>
    </row>
    <row r="128" spans="1:63" ht="13.5" thickBot="1">
      <c r="A128" s="254"/>
      <c r="B128" s="225"/>
      <c r="C128" s="214"/>
      <c r="D128" s="213"/>
      <c r="E128" s="215" t="s">
        <v>142</v>
      </c>
      <c r="F128" s="291"/>
      <c r="G128" s="275"/>
      <c r="H128" s="276"/>
      <c r="I128" s="267"/>
      <c r="J128" s="301"/>
      <c r="K128" s="301"/>
      <c r="L128" s="310"/>
      <c r="M128" s="316"/>
      <c r="N128" s="313"/>
      <c r="O128" s="301"/>
      <c r="P128" s="267"/>
      <c r="Q128" s="304"/>
      <c r="R128" s="304"/>
      <c r="S128" s="307"/>
      <c r="T128" s="304"/>
      <c r="U128" s="298"/>
      <c r="X128" s="198"/>
      <c r="Y128" s="198"/>
      <c r="Z128" s="198"/>
      <c r="AA128" s="198"/>
      <c r="AB128" s="198"/>
      <c r="AC128" s="198"/>
      <c r="AD128" s="198"/>
      <c r="AE128" s="198"/>
      <c r="AF128" s="198"/>
      <c r="AG128" s="198"/>
      <c r="AH128" s="198"/>
      <c r="AI128" s="198"/>
      <c r="AJ128" s="198"/>
      <c r="AK128" s="198"/>
      <c r="AL128" s="198"/>
      <c r="AM128" s="198"/>
      <c r="AN128" s="198"/>
      <c r="AO128" s="198"/>
      <c r="AP128" s="198"/>
      <c r="AS128" s="198"/>
      <c r="AT128" s="198"/>
      <c r="AU128" s="198"/>
      <c r="AV128" s="198"/>
      <c r="AW128" s="198"/>
      <c r="AX128" s="198"/>
      <c r="AY128" s="198"/>
      <c r="AZ128" s="198"/>
      <c r="BA128" s="198"/>
      <c r="BB128" s="198"/>
      <c r="BC128" s="198"/>
      <c r="BD128" s="198"/>
      <c r="BE128" s="198"/>
      <c r="BF128" s="198"/>
      <c r="BG128" s="198"/>
      <c r="BH128" s="198"/>
      <c r="BI128" s="198"/>
      <c r="BJ128" s="198"/>
      <c r="BK128" s="198"/>
    </row>
    <row r="129" spans="1:139">
      <c r="A129" s="252" t="str">
        <f>A179</f>
        <v>O3 Wet Swale</v>
      </c>
      <c r="B129" s="187"/>
      <c r="C129" s="164" t="s">
        <v>29</v>
      </c>
      <c r="D129" s="193"/>
      <c r="E129" s="164" t="s">
        <v>75</v>
      </c>
      <c r="F129" s="289">
        <f>1.7/12*('Site Data'!$F$26*$B129+'Site Data'!$F$27*($B130+$B131)+'Site Data'!$F$28*SUM($D129:$D134))</f>
        <v>0</v>
      </c>
      <c r="G129" s="271" t="s">
        <v>54</v>
      </c>
      <c r="H129" s="272"/>
      <c r="I129" s="265">
        <v>0</v>
      </c>
      <c r="J129" s="299">
        <f>AO153</f>
        <v>0</v>
      </c>
      <c r="K129" s="299">
        <f>F129+J129</f>
        <v>0</v>
      </c>
      <c r="L129" s="308" t="s">
        <v>14</v>
      </c>
      <c r="M129" s="314"/>
      <c r="N129" s="311">
        <v>0</v>
      </c>
      <c r="O129" s="299">
        <f>K129-N129</f>
        <v>0</v>
      </c>
      <c r="P129" s="265">
        <v>0.4</v>
      </c>
      <c r="Q129" s="302">
        <f>BJ153</f>
        <v>0</v>
      </c>
      <c r="R129" s="302">
        <f>1.7/12*('Site Data'!$F$26*B129*'Site Data'!$C$16+'Site Data'!$F$27*(SUMPRODUCT(B130:B131,'Site Data'!$C$19:$C$20))+'Site Data'!$F$28*(SUMPRODUCT(D129:D134,'Site Data'!$C$24:$C$29)))*2.72/43560+Q129</f>
        <v>0</v>
      </c>
      <c r="S129" s="305">
        <f>IF(K129&gt;0,IF(M129&lt;K129,(R129*N129/K129)+(M129-N129)/K129*P129*R129,(R129*N129/K129)+(K129-N129)/K129*P129*R129),0)</f>
        <v>0</v>
      </c>
      <c r="T129" s="302">
        <f>R129-S129</f>
        <v>0</v>
      </c>
      <c r="U129" s="296"/>
      <c r="X129" s="268">
        <f t="shared" ref="X129:AP129" si="34">IF($U129=X$26,$O129,0)</f>
        <v>0</v>
      </c>
      <c r="Y129" s="268">
        <f t="shared" si="34"/>
        <v>0</v>
      </c>
      <c r="Z129" s="268">
        <f t="shared" si="34"/>
        <v>0</v>
      </c>
      <c r="AA129" s="268">
        <f t="shared" si="34"/>
        <v>0</v>
      </c>
      <c r="AB129" s="268">
        <f t="shared" si="34"/>
        <v>0</v>
      </c>
      <c r="AC129" s="268">
        <f t="shared" si="34"/>
        <v>0</v>
      </c>
      <c r="AD129" s="268">
        <f t="shared" si="34"/>
        <v>0</v>
      </c>
      <c r="AE129" s="268">
        <f t="shared" si="34"/>
        <v>0</v>
      </c>
      <c r="AF129" s="268">
        <f t="shared" si="34"/>
        <v>0</v>
      </c>
      <c r="AG129" s="268">
        <f t="shared" si="34"/>
        <v>0</v>
      </c>
      <c r="AH129" s="268">
        <f t="shared" si="34"/>
        <v>0</v>
      </c>
      <c r="AI129" s="268">
        <f t="shared" si="34"/>
        <v>0</v>
      </c>
      <c r="AJ129" s="268">
        <f t="shared" si="34"/>
        <v>0</v>
      </c>
      <c r="AK129" s="268">
        <f t="shared" si="34"/>
        <v>0</v>
      </c>
      <c r="AL129" s="268">
        <f t="shared" si="34"/>
        <v>0</v>
      </c>
      <c r="AM129" s="268">
        <f t="shared" si="34"/>
        <v>0</v>
      </c>
      <c r="AN129" s="268">
        <f t="shared" si="34"/>
        <v>0</v>
      </c>
      <c r="AO129" s="268">
        <f t="shared" si="34"/>
        <v>0</v>
      </c>
      <c r="AP129" s="268">
        <f t="shared" si="34"/>
        <v>0</v>
      </c>
      <c r="AS129" s="268">
        <f t="shared" ref="AS129:BK129" si="35">IF($U129=AS$26,$T129,0)</f>
        <v>0</v>
      </c>
      <c r="AT129" s="268">
        <f t="shared" si="35"/>
        <v>0</v>
      </c>
      <c r="AU129" s="268">
        <f t="shared" si="35"/>
        <v>0</v>
      </c>
      <c r="AV129" s="268">
        <f t="shared" si="35"/>
        <v>0</v>
      </c>
      <c r="AW129" s="268">
        <f t="shared" si="35"/>
        <v>0</v>
      </c>
      <c r="AX129" s="268">
        <f t="shared" si="35"/>
        <v>0</v>
      </c>
      <c r="AY129" s="268">
        <f t="shared" si="35"/>
        <v>0</v>
      </c>
      <c r="AZ129" s="268">
        <f t="shared" si="35"/>
        <v>0</v>
      </c>
      <c r="BA129" s="268">
        <f t="shared" si="35"/>
        <v>0</v>
      </c>
      <c r="BB129" s="268">
        <f t="shared" si="35"/>
        <v>0</v>
      </c>
      <c r="BC129" s="268">
        <f t="shared" si="35"/>
        <v>0</v>
      </c>
      <c r="BD129" s="268">
        <f t="shared" si="35"/>
        <v>0</v>
      </c>
      <c r="BE129" s="268">
        <f t="shared" si="35"/>
        <v>0</v>
      </c>
      <c r="BF129" s="268">
        <f t="shared" si="35"/>
        <v>0</v>
      </c>
      <c r="BG129" s="268">
        <f t="shared" si="35"/>
        <v>0</v>
      </c>
      <c r="BH129" s="268">
        <f t="shared" si="35"/>
        <v>0</v>
      </c>
      <c r="BI129" s="268">
        <f t="shared" si="35"/>
        <v>0</v>
      </c>
      <c r="BJ129" s="268">
        <f t="shared" si="35"/>
        <v>0</v>
      </c>
      <c r="BK129" s="268">
        <f t="shared" si="35"/>
        <v>0</v>
      </c>
    </row>
    <row r="130" spans="1:139">
      <c r="A130" s="253"/>
      <c r="B130" s="188"/>
      <c r="C130" s="165" t="s">
        <v>73</v>
      </c>
      <c r="D130" s="194"/>
      <c r="E130" s="165" t="s">
        <v>76</v>
      </c>
      <c r="F130" s="290"/>
      <c r="G130" s="273"/>
      <c r="H130" s="274"/>
      <c r="I130" s="266"/>
      <c r="J130" s="300"/>
      <c r="K130" s="300"/>
      <c r="L130" s="309"/>
      <c r="M130" s="315"/>
      <c r="N130" s="312"/>
      <c r="O130" s="300"/>
      <c r="P130" s="266"/>
      <c r="Q130" s="303"/>
      <c r="R130" s="303"/>
      <c r="S130" s="306"/>
      <c r="T130" s="303"/>
      <c r="U130" s="297"/>
      <c r="X130" s="269"/>
      <c r="Y130" s="269"/>
      <c r="Z130" s="269"/>
      <c r="AA130" s="269"/>
      <c r="AB130" s="269"/>
      <c r="AC130" s="269"/>
      <c r="AD130" s="269"/>
      <c r="AE130" s="269"/>
      <c r="AF130" s="269"/>
      <c r="AG130" s="269"/>
      <c r="AH130" s="269"/>
      <c r="AI130" s="269"/>
      <c r="AJ130" s="269"/>
      <c r="AK130" s="269"/>
      <c r="AL130" s="269"/>
      <c r="AM130" s="269"/>
      <c r="AN130" s="269"/>
      <c r="AO130" s="269"/>
      <c r="AP130" s="269"/>
      <c r="AS130" s="269"/>
      <c r="AT130" s="269"/>
      <c r="AU130" s="269"/>
      <c r="AV130" s="269"/>
      <c r="AW130" s="269"/>
      <c r="AX130" s="269"/>
      <c r="AY130" s="269"/>
      <c r="AZ130" s="269"/>
      <c r="BA130" s="269"/>
      <c r="BB130" s="269"/>
      <c r="BC130" s="269"/>
      <c r="BD130" s="269"/>
      <c r="BE130" s="269"/>
      <c r="BF130" s="269"/>
      <c r="BG130" s="269"/>
      <c r="BH130" s="269"/>
      <c r="BI130" s="269"/>
      <c r="BJ130" s="269"/>
      <c r="BK130" s="269"/>
    </row>
    <row r="131" spans="1:139">
      <c r="A131" s="253"/>
      <c r="B131" s="188"/>
      <c r="C131" s="165" t="s">
        <v>74</v>
      </c>
      <c r="D131" s="194"/>
      <c r="E131" s="165" t="s">
        <v>77</v>
      </c>
      <c r="F131" s="290"/>
      <c r="G131" s="273"/>
      <c r="H131" s="274"/>
      <c r="I131" s="266"/>
      <c r="J131" s="300"/>
      <c r="K131" s="300"/>
      <c r="L131" s="309"/>
      <c r="M131" s="315"/>
      <c r="N131" s="312"/>
      <c r="O131" s="300"/>
      <c r="P131" s="266"/>
      <c r="Q131" s="303"/>
      <c r="R131" s="303"/>
      <c r="S131" s="306"/>
      <c r="T131" s="303"/>
      <c r="U131" s="297"/>
      <c r="X131" s="269"/>
      <c r="Y131" s="269"/>
      <c r="Z131" s="269"/>
      <c r="AA131" s="269"/>
      <c r="AB131" s="269"/>
      <c r="AC131" s="269"/>
      <c r="AD131" s="269"/>
      <c r="AE131" s="269"/>
      <c r="AF131" s="269"/>
      <c r="AG131" s="269"/>
      <c r="AH131" s="269"/>
      <c r="AI131" s="269"/>
      <c r="AJ131" s="269"/>
      <c r="AK131" s="269"/>
      <c r="AL131" s="269"/>
      <c r="AM131" s="269"/>
      <c r="AN131" s="269"/>
      <c r="AO131" s="269"/>
      <c r="AP131" s="269"/>
      <c r="AS131" s="269"/>
      <c r="AT131" s="269"/>
      <c r="AU131" s="269"/>
      <c r="AV131" s="269"/>
      <c r="AW131" s="269"/>
      <c r="AX131" s="269"/>
      <c r="AY131" s="269"/>
      <c r="AZ131" s="269"/>
      <c r="BA131" s="269"/>
      <c r="BB131" s="269"/>
      <c r="BC131" s="269"/>
      <c r="BD131" s="269"/>
      <c r="BE131" s="269"/>
      <c r="BF131" s="269"/>
      <c r="BG131" s="269"/>
      <c r="BH131" s="269"/>
      <c r="BI131" s="269"/>
      <c r="BJ131" s="269"/>
      <c r="BK131" s="269"/>
    </row>
    <row r="132" spans="1:139">
      <c r="A132" s="253"/>
      <c r="B132" s="222"/>
      <c r="C132" s="166"/>
      <c r="D132" s="194"/>
      <c r="E132" s="167" t="s">
        <v>78</v>
      </c>
      <c r="F132" s="290"/>
      <c r="G132" s="273"/>
      <c r="H132" s="274"/>
      <c r="I132" s="266"/>
      <c r="J132" s="300"/>
      <c r="K132" s="300"/>
      <c r="L132" s="309"/>
      <c r="M132" s="315"/>
      <c r="N132" s="312"/>
      <c r="O132" s="300"/>
      <c r="P132" s="266"/>
      <c r="Q132" s="303"/>
      <c r="R132" s="303"/>
      <c r="S132" s="306"/>
      <c r="T132" s="303"/>
      <c r="U132" s="297"/>
      <c r="X132" s="269"/>
      <c r="Y132" s="269"/>
      <c r="Z132" s="269"/>
      <c r="AA132" s="269"/>
      <c r="AB132" s="269"/>
      <c r="AC132" s="269"/>
      <c r="AD132" s="269"/>
      <c r="AE132" s="269"/>
      <c r="AF132" s="269"/>
      <c r="AG132" s="269"/>
      <c r="AH132" s="269"/>
      <c r="AI132" s="269"/>
      <c r="AJ132" s="269"/>
      <c r="AK132" s="269"/>
      <c r="AL132" s="269"/>
      <c r="AM132" s="269"/>
      <c r="AN132" s="269"/>
      <c r="AO132" s="269"/>
      <c r="AP132" s="269"/>
      <c r="AS132" s="269"/>
      <c r="AT132" s="269"/>
      <c r="AU132" s="269"/>
      <c r="AV132" s="269"/>
      <c r="AW132" s="269"/>
      <c r="AX132" s="269"/>
      <c r="AY132" s="269"/>
      <c r="AZ132" s="269"/>
      <c r="BA132" s="269"/>
      <c r="BB132" s="269"/>
      <c r="BC132" s="269"/>
      <c r="BD132" s="269"/>
      <c r="BE132" s="269"/>
      <c r="BF132" s="269"/>
      <c r="BG132" s="269"/>
      <c r="BH132" s="269"/>
      <c r="BI132" s="269"/>
      <c r="BJ132" s="269"/>
      <c r="BK132" s="269"/>
    </row>
    <row r="133" spans="1:139">
      <c r="A133" s="253"/>
      <c r="B133" s="224"/>
      <c r="C133" s="178"/>
      <c r="D133" s="196"/>
      <c r="E133" s="179" t="s">
        <v>79</v>
      </c>
      <c r="F133" s="290"/>
      <c r="G133" s="273"/>
      <c r="H133" s="274"/>
      <c r="I133" s="266"/>
      <c r="J133" s="300"/>
      <c r="K133" s="300"/>
      <c r="L133" s="309"/>
      <c r="M133" s="315"/>
      <c r="N133" s="312"/>
      <c r="O133" s="300"/>
      <c r="P133" s="266"/>
      <c r="Q133" s="303"/>
      <c r="R133" s="303"/>
      <c r="S133" s="306"/>
      <c r="T133" s="303"/>
      <c r="U133" s="297"/>
      <c r="X133" s="270"/>
      <c r="Y133" s="270"/>
      <c r="Z133" s="270"/>
      <c r="AA133" s="270"/>
      <c r="AB133" s="270"/>
      <c r="AC133" s="270"/>
      <c r="AD133" s="270"/>
      <c r="AE133" s="270"/>
      <c r="AF133" s="270"/>
      <c r="AG133" s="270"/>
      <c r="AH133" s="270"/>
      <c r="AI133" s="270"/>
      <c r="AJ133" s="270"/>
      <c r="AK133" s="270"/>
      <c r="AL133" s="270"/>
      <c r="AM133" s="270"/>
      <c r="AN133" s="270"/>
      <c r="AO133" s="270"/>
      <c r="AP133" s="270"/>
      <c r="AS133" s="270"/>
      <c r="AT133" s="270"/>
      <c r="AU133" s="270"/>
      <c r="AV133" s="270"/>
      <c r="AW133" s="270"/>
      <c r="AX133" s="270"/>
      <c r="AY133" s="270"/>
      <c r="AZ133" s="270"/>
      <c r="BA133" s="270"/>
      <c r="BB133" s="270"/>
      <c r="BC133" s="270"/>
      <c r="BD133" s="270"/>
      <c r="BE133" s="270"/>
      <c r="BF133" s="270"/>
      <c r="BG133" s="270"/>
      <c r="BH133" s="270"/>
      <c r="BI133" s="270"/>
      <c r="BJ133" s="270"/>
      <c r="BK133" s="270"/>
    </row>
    <row r="134" spans="1:139" ht="13.5" thickBot="1">
      <c r="A134" s="254"/>
      <c r="B134" s="223"/>
      <c r="C134" s="168"/>
      <c r="D134" s="195"/>
      <c r="E134" s="169" t="s">
        <v>142</v>
      </c>
      <c r="F134" s="291"/>
      <c r="G134" s="275"/>
      <c r="H134" s="276"/>
      <c r="I134" s="267"/>
      <c r="J134" s="301"/>
      <c r="K134" s="301"/>
      <c r="L134" s="310"/>
      <c r="M134" s="316"/>
      <c r="N134" s="313"/>
      <c r="O134" s="301"/>
      <c r="P134" s="267"/>
      <c r="Q134" s="304"/>
      <c r="R134" s="304"/>
      <c r="S134" s="307"/>
      <c r="T134" s="304"/>
      <c r="U134" s="298"/>
      <c r="X134" s="198"/>
      <c r="Y134" s="198"/>
      <c r="Z134" s="198"/>
      <c r="AA134" s="198"/>
      <c r="AB134" s="198"/>
      <c r="AC134" s="198"/>
      <c r="AD134" s="198"/>
      <c r="AE134" s="198"/>
      <c r="AF134" s="198"/>
      <c r="AG134" s="198"/>
      <c r="AH134" s="198"/>
      <c r="AI134" s="198"/>
      <c r="AJ134" s="198"/>
      <c r="AK134" s="198"/>
      <c r="AL134" s="198"/>
      <c r="AM134" s="198"/>
      <c r="AN134" s="198"/>
      <c r="AO134" s="198"/>
      <c r="AP134" s="198"/>
      <c r="AS134" s="198"/>
      <c r="AT134" s="198"/>
      <c r="AU134" s="198"/>
      <c r="AV134" s="198"/>
      <c r="AW134" s="198"/>
      <c r="AX134" s="198"/>
      <c r="AY134" s="198"/>
      <c r="AZ134" s="198"/>
      <c r="BA134" s="198"/>
      <c r="BB134" s="198"/>
      <c r="BC134" s="198"/>
      <c r="BD134" s="198"/>
      <c r="BE134" s="198"/>
      <c r="BF134" s="198"/>
      <c r="BG134" s="198"/>
      <c r="BH134" s="198"/>
      <c r="BI134" s="198"/>
      <c r="BJ134" s="198"/>
      <c r="BK134" s="198"/>
    </row>
    <row r="135" spans="1:139" s="109" customFormat="1">
      <c r="A135" s="252" t="str">
        <f>A180</f>
        <v>PP1 Proprietary Practice</v>
      </c>
      <c r="B135" s="187"/>
      <c r="C135" s="164" t="s">
        <v>29</v>
      </c>
      <c r="D135" s="193"/>
      <c r="E135" s="164" t="s">
        <v>75</v>
      </c>
      <c r="F135" s="289">
        <f>1.7/12*('Site Data'!$F$26*$B135+'Site Data'!$F$27*($B136+$B137)+'Site Data'!$F$28*SUM($D135:$D140))</f>
        <v>0</v>
      </c>
      <c r="G135" s="271" t="s">
        <v>55</v>
      </c>
      <c r="H135" s="272"/>
      <c r="I135" s="325"/>
      <c r="J135" s="299">
        <f>AP153</f>
        <v>0</v>
      </c>
      <c r="K135" s="299">
        <f>F135+J135</f>
        <v>0</v>
      </c>
      <c r="L135" s="308" t="s">
        <v>14</v>
      </c>
      <c r="M135" s="314"/>
      <c r="N135" s="311">
        <f>IF(M135*I135&lt;=K135,M135*I135,K135)</f>
        <v>0</v>
      </c>
      <c r="O135" s="299">
        <f>K135-N135</f>
        <v>0</v>
      </c>
      <c r="P135" s="325"/>
      <c r="Q135" s="302">
        <f>BK153</f>
        <v>0</v>
      </c>
      <c r="R135" s="302">
        <f>1.7/12*('Site Data'!$F$26*B135*'Site Data'!$C$16+'Site Data'!$F$27*(SUMPRODUCT(B136:B137,'Site Data'!$C$19:$C$20))+'Site Data'!$F$28*(SUMPRODUCT(D135:D140,'Site Data'!$C$24:$C$29)))*2.72/43560+Q135</f>
        <v>0</v>
      </c>
      <c r="S135" s="305">
        <f>IF(K135&gt;0,IF(M135&lt;K135,(R135*N135/K135)+(M135-N135)/K135*P135*R135,(R135*N135/K135)+(K135-N135)/K135*P135*R135),0)</f>
        <v>0</v>
      </c>
      <c r="T135" s="302">
        <f>R135-S135</f>
        <v>0</v>
      </c>
      <c r="U135" s="296"/>
      <c r="V135" s="26"/>
      <c r="W135" s="27"/>
      <c r="X135" s="328">
        <f t="shared" ref="X135:AP135" si="36">IF($U135=X$26,$O135,0)</f>
        <v>0</v>
      </c>
      <c r="Y135" s="268">
        <f t="shared" si="36"/>
        <v>0</v>
      </c>
      <c r="Z135" s="268">
        <f t="shared" si="36"/>
        <v>0</v>
      </c>
      <c r="AA135" s="268">
        <f t="shared" si="36"/>
        <v>0</v>
      </c>
      <c r="AB135" s="268">
        <f t="shared" si="36"/>
        <v>0</v>
      </c>
      <c r="AC135" s="268">
        <f t="shared" si="36"/>
        <v>0</v>
      </c>
      <c r="AD135" s="268">
        <f t="shared" si="36"/>
        <v>0</v>
      </c>
      <c r="AE135" s="268">
        <f t="shared" si="36"/>
        <v>0</v>
      </c>
      <c r="AF135" s="268">
        <f t="shared" si="36"/>
        <v>0</v>
      </c>
      <c r="AG135" s="268">
        <f t="shared" si="36"/>
        <v>0</v>
      </c>
      <c r="AH135" s="268">
        <f t="shared" si="36"/>
        <v>0</v>
      </c>
      <c r="AI135" s="268">
        <f t="shared" si="36"/>
        <v>0</v>
      </c>
      <c r="AJ135" s="268">
        <f t="shared" si="36"/>
        <v>0</v>
      </c>
      <c r="AK135" s="268">
        <f t="shared" si="36"/>
        <v>0</v>
      </c>
      <c r="AL135" s="268">
        <f t="shared" si="36"/>
        <v>0</v>
      </c>
      <c r="AM135" s="268">
        <f t="shared" si="36"/>
        <v>0</v>
      </c>
      <c r="AN135" s="268">
        <f t="shared" si="36"/>
        <v>0</v>
      </c>
      <c r="AO135" s="268">
        <f t="shared" si="36"/>
        <v>0</v>
      </c>
      <c r="AP135" s="319">
        <f t="shared" si="36"/>
        <v>0</v>
      </c>
      <c r="AQ135" s="28"/>
      <c r="AR135" s="28"/>
      <c r="AS135" s="268">
        <f t="shared" ref="AS135:BK135" si="37">IF($U135=AS$26,$T135,0)</f>
        <v>0</v>
      </c>
      <c r="AT135" s="268">
        <f t="shared" si="37"/>
        <v>0</v>
      </c>
      <c r="AU135" s="268">
        <f t="shared" si="37"/>
        <v>0</v>
      </c>
      <c r="AV135" s="268">
        <f t="shared" si="37"/>
        <v>0</v>
      </c>
      <c r="AW135" s="268">
        <f t="shared" si="37"/>
        <v>0</v>
      </c>
      <c r="AX135" s="268">
        <f t="shared" si="37"/>
        <v>0</v>
      </c>
      <c r="AY135" s="268">
        <f t="shared" si="37"/>
        <v>0</v>
      </c>
      <c r="AZ135" s="268">
        <f t="shared" si="37"/>
        <v>0</v>
      </c>
      <c r="BA135" s="268">
        <f t="shared" si="37"/>
        <v>0</v>
      </c>
      <c r="BB135" s="268">
        <f t="shared" si="37"/>
        <v>0</v>
      </c>
      <c r="BC135" s="268">
        <f t="shared" si="37"/>
        <v>0</v>
      </c>
      <c r="BD135" s="268">
        <f t="shared" si="37"/>
        <v>0</v>
      </c>
      <c r="BE135" s="268">
        <f t="shared" si="37"/>
        <v>0</v>
      </c>
      <c r="BF135" s="268">
        <f t="shared" si="37"/>
        <v>0</v>
      </c>
      <c r="BG135" s="268">
        <f t="shared" si="37"/>
        <v>0</v>
      </c>
      <c r="BH135" s="268">
        <f t="shared" si="37"/>
        <v>0</v>
      </c>
      <c r="BI135" s="268">
        <f t="shared" si="37"/>
        <v>0</v>
      </c>
      <c r="BJ135" s="268">
        <f t="shared" si="37"/>
        <v>0</v>
      </c>
      <c r="BK135" s="268">
        <f t="shared" si="37"/>
        <v>0</v>
      </c>
      <c r="BL135" s="28"/>
      <c r="BM135" s="28"/>
      <c r="BN135" s="28"/>
      <c r="BO135" s="28"/>
      <c r="BP135" s="28"/>
      <c r="BQ135" s="28"/>
      <c r="BR135" s="28"/>
      <c r="BS135" s="28"/>
      <c r="BT135" s="28"/>
      <c r="BU135" s="28"/>
      <c r="BV135" s="28"/>
      <c r="BW135" s="28"/>
      <c r="BX135" s="28"/>
      <c r="BY135" s="28"/>
      <c r="BZ135" s="28"/>
      <c r="CA135" s="28"/>
      <c r="CB135" s="28"/>
      <c r="CC135" s="28"/>
      <c r="CD135" s="28"/>
      <c r="CE135" s="28"/>
      <c r="CF135" s="28"/>
      <c r="CG135" s="28"/>
      <c r="CH135" s="28"/>
      <c r="CI135" s="28"/>
      <c r="CJ135" s="28"/>
      <c r="CK135" s="28"/>
      <c r="CL135" s="28"/>
      <c r="CM135" s="28"/>
      <c r="CN135" s="28"/>
      <c r="CO135" s="28"/>
      <c r="CP135" s="28"/>
      <c r="CQ135" s="28"/>
      <c r="CR135" s="28"/>
      <c r="CS135" s="28"/>
      <c r="CT135" s="28"/>
      <c r="CU135" s="28"/>
      <c r="CV135" s="28"/>
      <c r="CW135" s="28"/>
      <c r="CX135" s="28"/>
      <c r="CY135" s="28"/>
      <c r="CZ135" s="28"/>
      <c r="DA135" s="28"/>
      <c r="DB135" s="28"/>
      <c r="DC135" s="28"/>
      <c r="DD135" s="28"/>
      <c r="DE135" s="28"/>
      <c r="DF135" s="28"/>
      <c r="DG135" s="28"/>
      <c r="DH135" s="28"/>
      <c r="DI135" s="28"/>
      <c r="DJ135" s="28"/>
      <c r="DK135" s="28"/>
      <c r="DL135" s="28"/>
      <c r="DM135" s="28"/>
      <c r="DN135" s="28"/>
      <c r="DO135" s="28"/>
      <c r="DP135" s="28"/>
      <c r="DQ135" s="28"/>
      <c r="DR135" s="28"/>
      <c r="DS135" s="28"/>
      <c r="DT135" s="28"/>
      <c r="DU135" s="28"/>
      <c r="DV135" s="28"/>
      <c r="DW135" s="28"/>
      <c r="DX135" s="28"/>
      <c r="DY135" s="28"/>
      <c r="DZ135" s="28"/>
      <c r="EA135" s="28"/>
      <c r="EB135" s="28"/>
      <c r="EC135" s="28"/>
      <c r="ED135" s="28"/>
      <c r="EE135" s="28"/>
      <c r="EF135" s="28"/>
      <c r="EG135" s="28"/>
      <c r="EH135" s="28"/>
      <c r="EI135" s="28"/>
    </row>
    <row r="136" spans="1:139" s="109" customFormat="1">
      <c r="A136" s="253"/>
      <c r="B136" s="188"/>
      <c r="C136" s="165" t="s">
        <v>73</v>
      </c>
      <c r="D136" s="194"/>
      <c r="E136" s="165" t="s">
        <v>76</v>
      </c>
      <c r="F136" s="290"/>
      <c r="G136" s="273"/>
      <c r="H136" s="274"/>
      <c r="I136" s="326"/>
      <c r="J136" s="300"/>
      <c r="K136" s="300"/>
      <c r="L136" s="309"/>
      <c r="M136" s="315"/>
      <c r="N136" s="312"/>
      <c r="O136" s="300"/>
      <c r="P136" s="326"/>
      <c r="Q136" s="303"/>
      <c r="R136" s="303"/>
      <c r="S136" s="306"/>
      <c r="T136" s="303"/>
      <c r="U136" s="297"/>
      <c r="V136" s="26"/>
      <c r="W136" s="27"/>
      <c r="X136" s="329"/>
      <c r="Y136" s="269"/>
      <c r="Z136" s="269"/>
      <c r="AA136" s="269"/>
      <c r="AB136" s="269"/>
      <c r="AC136" s="269"/>
      <c r="AD136" s="269"/>
      <c r="AE136" s="269"/>
      <c r="AF136" s="269"/>
      <c r="AG136" s="269"/>
      <c r="AH136" s="269"/>
      <c r="AI136" s="269"/>
      <c r="AJ136" s="269"/>
      <c r="AK136" s="269"/>
      <c r="AL136" s="269"/>
      <c r="AM136" s="269"/>
      <c r="AN136" s="269"/>
      <c r="AO136" s="269"/>
      <c r="AP136" s="320"/>
      <c r="AQ136" s="28"/>
      <c r="AR136" s="28"/>
      <c r="AS136" s="269"/>
      <c r="AT136" s="269"/>
      <c r="AU136" s="269"/>
      <c r="AV136" s="269"/>
      <c r="AW136" s="269"/>
      <c r="AX136" s="269"/>
      <c r="AY136" s="269"/>
      <c r="AZ136" s="269"/>
      <c r="BA136" s="269"/>
      <c r="BB136" s="269"/>
      <c r="BC136" s="269"/>
      <c r="BD136" s="269"/>
      <c r="BE136" s="269"/>
      <c r="BF136" s="269"/>
      <c r="BG136" s="269"/>
      <c r="BH136" s="269"/>
      <c r="BI136" s="269"/>
      <c r="BJ136" s="269"/>
      <c r="BK136" s="269"/>
      <c r="BL136" s="28"/>
      <c r="BM136" s="28"/>
      <c r="BN136" s="28"/>
      <c r="BO136" s="28"/>
      <c r="BP136" s="28"/>
      <c r="BQ136" s="28"/>
      <c r="BR136" s="28"/>
      <c r="BS136" s="28"/>
      <c r="BT136" s="28"/>
      <c r="BU136" s="28"/>
      <c r="BV136" s="28"/>
      <c r="BW136" s="28"/>
      <c r="BX136" s="28"/>
      <c r="BY136" s="28"/>
      <c r="BZ136" s="28"/>
      <c r="CA136" s="28"/>
      <c r="CB136" s="28"/>
      <c r="CC136" s="28"/>
      <c r="CD136" s="28"/>
      <c r="CE136" s="28"/>
      <c r="CF136" s="28"/>
      <c r="CG136" s="28"/>
      <c r="CH136" s="28"/>
      <c r="CI136" s="28"/>
      <c r="CJ136" s="28"/>
      <c r="CK136" s="28"/>
      <c r="CL136" s="28"/>
      <c r="CM136" s="28"/>
      <c r="CN136" s="28"/>
      <c r="CO136" s="28"/>
      <c r="CP136" s="28"/>
      <c r="CQ136" s="28"/>
      <c r="CR136" s="28"/>
      <c r="CS136" s="28"/>
      <c r="CT136" s="28"/>
      <c r="CU136" s="28"/>
      <c r="CV136" s="28"/>
      <c r="CW136" s="28"/>
      <c r="CX136" s="28"/>
      <c r="CY136" s="28"/>
      <c r="CZ136" s="28"/>
      <c r="DA136" s="28"/>
      <c r="DB136" s="28"/>
      <c r="DC136" s="28"/>
      <c r="DD136" s="28"/>
      <c r="DE136" s="28"/>
      <c r="DF136" s="28"/>
      <c r="DG136" s="28"/>
      <c r="DH136" s="28"/>
      <c r="DI136" s="28"/>
      <c r="DJ136" s="28"/>
      <c r="DK136" s="28"/>
      <c r="DL136" s="28"/>
      <c r="DM136" s="28"/>
      <c r="DN136" s="28"/>
      <c r="DO136" s="28"/>
      <c r="DP136" s="28"/>
      <c r="DQ136" s="28"/>
      <c r="DR136" s="28"/>
      <c r="DS136" s="28"/>
      <c r="DT136" s="28"/>
      <c r="DU136" s="28"/>
      <c r="DV136" s="28"/>
      <c r="DW136" s="28"/>
      <c r="DX136" s="28"/>
      <c r="DY136" s="28"/>
      <c r="DZ136" s="28"/>
      <c r="EA136" s="28"/>
      <c r="EB136" s="28"/>
      <c r="EC136" s="28"/>
      <c r="ED136" s="28"/>
      <c r="EE136" s="28"/>
      <c r="EF136" s="28"/>
      <c r="EG136" s="28"/>
      <c r="EH136" s="28"/>
      <c r="EI136" s="28"/>
    </row>
    <row r="137" spans="1:139" s="109" customFormat="1">
      <c r="A137" s="253"/>
      <c r="B137" s="188"/>
      <c r="C137" s="165" t="s">
        <v>74</v>
      </c>
      <c r="D137" s="194"/>
      <c r="E137" s="165" t="s">
        <v>77</v>
      </c>
      <c r="F137" s="290"/>
      <c r="G137" s="273"/>
      <c r="H137" s="274"/>
      <c r="I137" s="326"/>
      <c r="J137" s="300"/>
      <c r="K137" s="300"/>
      <c r="L137" s="309"/>
      <c r="M137" s="315"/>
      <c r="N137" s="312"/>
      <c r="O137" s="300"/>
      <c r="P137" s="326"/>
      <c r="Q137" s="303"/>
      <c r="R137" s="303"/>
      <c r="S137" s="306"/>
      <c r="T137" s="303"/>
      <c r="U137" s="297"/>
      <c r="V137" s="26"/>
      <c r="W137" s="27"/>
      <c r="X137" s="329"/>
      <c r="Y137" s="269"/>
      <c r="Z137" s="269"/>
      <c r="AA137" s="269"/>
      <c r="AB137" s="269"/>
      <c r="AC137" s="269"/>
      <c r="AD137" s="269"/>
      <c r="AE137" s="269"/>
      <c r="AF137" s="269"/>
      <c r="AG137" s="269"/>
      <c r="AH137" s="269"/>
      <c r="AI137" s="269"/>
      <c r="AJ137" s="269"/>
      <c r="AK137" s="269"/>
      <c r="AL137" s="269"/>
      <c r="AM137" s="269"/>
      <c r="AN137" s="269"/>
      <c r="AO137" s="269"/>
      <c r="AP137" s="320"/>
      <c r="AQ137" s="28"/>
      <c r="AR137" s="28"/>
      <c r="AS137" s="269"/>
      <c r="AT137" s="269"/>
      <c r="AU137" s="269"/>
      <c r="AV137" s="269"/>
      <c r="AW137" s="269"/>
      <c r="AX137" s="269"/>
      <c r="AY137" s="269"/>
      <c r="AZ137" s="269"/>
      <c r="BA137" s="269"/>
      <c r="BB137" s="269"/>
      <c r="BC137" s="269"/>
      <c r="BD137" s="269"/>
      <c r="BE137" s="269"/>
      <c r="BF137" s="269"/>
      <c r="BG137" s="269"/>
      <c r="BH137" s="269"/>
      <c r="BI137" s="269"/>
      <c r="BJ137" s="269"/>
      <c r="BK137" s="269"/>
      <c r="BL137" s="28"/>
      <c r="BM137" s="28"/>
      <c r="BN137" s="28"/>
      <c r="BO137" s="28"/>
      <c r="BP137" s="28"/>
      <c r="BQ137" s="28"/>
      <c r="BR137" s="28"/>
      <c r="BS137" s="28"/>
      <c r="BT137" s="28"/>
      <c r="BU137" s="28"/>
      <c r="BV137" s="28"/>
      <c r="BW137" s="28"/>
      <c r="BX137" s="28"/>
      <c r="BY137" s="28"/>
      <c r="BZ137" s="28"/>
      <c r="CA137" s="28"/>
      <c r="CB137" s="28"/>
      <c r="CC137" s="28"/>
      <c r="CD137" s="28"/>
      <c r="CE137" s="28"/>
      <c r="CF137" s="28"/>
      <c r="CG137" s="28"/>
      <c r="CH137" s="28"/>
      <c r="CI137" s="28"/>
      <c r="CJ137" s="28"/>
      <c r="CK137" s="28"/>
      <c r="CL137" s="28"/>
      <c r="CM137" s="28"/>
      <c r="CN137" s="28"/>
      <c r="CO137" s="28"/>
      <c r="CP137" s="28"/>
      <c r="CQ137" s="28"/>
      <c r="CR137" s="28"/>
      <c r="CS137" s="28"/>
      <c r="CT137" s="28"/>
      <c r="CU137" s="28"/>
      <c r="CV137" s="28"/>
      <c r="CW137" s="28"/>
      <c r="CX137" s="28"/>
      <c r="CY137" s="28"/>
      <c r="CZ137" s="28"/>
      <c r="DA137" s="28"/>
      <c r="DB137" s="28"/>
      <c r="DC137" s="28"/>
      <c r="DD137" s="28"/>
      <c r="DE137" s="28"/>
      <c r="DF137" s="28"/>
      <c r="DG137" s="28"/>
      <c r="DH137" s="28"/>
      <c r="DI137" s="28"/>
      <c r="DJ137" s="28"/>
      <c r="DK137" s="28"/>
      <c r="DL137" s="28"/>
      <c r="DM137" s="28"/>
      <c r="DN137" s="28"/>
      <c r="DO137" s="28"/>
      <c r="DP137" s="28"/>
      <c r="DQ137" s="28"/>
      <c r="DR137" s="28"/>
      <c r="DS137" s="28"/>
      <c r="DT137" s="28"/>
      <c r="DU137" s="28"/>
      <c r="DV137" s="28"/>
      <c r="DW137" s="28"/>
      <c r="DX137" s="28"/>
      <c r="DY137" s="28"/>
      <c r="DZ137" s="28"/>
      <c r="EA137" s="28"/>
      <c r="EB137" s="28"/>
      <c r="EC137" s="28"/>
      <c r="ED137" s="28"/>
      <c r="EE137" s="28"/>
      <c r="EF137" s="28"/>
      <c r="EG137" s="28"/>
      <c r="EH137" s="28"/>
      <c r="EI137" s="28"/>
    </row>
    <row r="138" spans="1:139" s="109" customFormat="1">
      <c r="A138" s="253"/>
      <c r="B138" s="222"/>
      <c r="C138" s="166"/>
      <c r="D138" s="194"/>
      <c r="E138" s="167" t="s">
        <v>78</v>
      </c>
      <c r="F138" s="290"/>
      <c r="G138" s="273"/>
      <c r="H138" s="274"/>
      <c r="I138" s="326"/>
      <c r="J138" s="300"/>
      <c r="K138" s="300"/>
      <c r="L138" s="309"/>
      <c r="M138" s="315"/>
      <c r="N138" s="312"/>
      <c r="O138" s="300"/>
      <c r="P138" s="326"/>
      <c r="Q138" s="303"/>
      <c r="R138" s="303"/>
      <c r="S138" s="306"/>
      <c r="T138" s="303"/>
      <c r="U138" s="297"/>
      <c r="V138" s="26"/>
      <c r="W138" s="27"/>
      <c r="X138" s="329"/>
      <c r="Y138" s="269"/>
      <c r="Z138" s="269"/>
      <c r="AA138" s="269"/>
      <c r="AB138" s="269"/>
      <c r="AC138" s="269"/>
      <c r="AD138" s="269"/>
      <c r="AE138" s="269"/>
      <c r="AF138" s="269"/>
      <c r="AG138" s="269"/>
      <c r="AH138" s="269"/>
      <c r="AI138" s="269"/>
      <c r="AJ138" s="269"/>
      <c r="AK138" s="269"/>
      <c r="AL138" s="269"/>
      <c r="AM138" s="269"/>
      <c r="AN138" s="269"/>
      <c r="AO138" s="269"/>
      <c r="AP138" s="320"/>
      <c r="AQ138" s="28"/>
      <c r="AR138" s="28"/>
      <c r="AS138" s="269"/>
      <c r="AT138" s="269"/>
      <c r="AU138" s="269"/>
      <c r="AV138" s="269"/>
      <c r="AW138" s="269"/>
      <c r="AX138" s="269"/>
      <c r="AY138" s="269"/>
      <c r="AZ138" s="269"/>
      <c r="BA138" s="269"/>
      <c r="BB138" s="269"/>
      <c r="BC138" s="269"/>
      <c r="BD138" s="269"/>
      <c r="BE138" s="269"/>
      <c r="BF138" s="269"/>
      <c r="BG138" s="269"/>
      <c r="BH138" s="269"/>
      <c r="BI138" s="269"/>
      <c r="BJ138" s="269"/>
      <c r="BK138" s="269"/>
      <c r="BL138" s="28"/>
      <c r="BM138" s="28"/>
      <c r="BN138" s="28"/>
      <c r="BO138" s="28"/>
      <c r="BP138" s="28"/>
      <c r="BQ138" s="28"/>
      <c r="BR138" s="28"/>
      <c r="BS138" s="28"/>
      <c r="BT138" s="28"/>
      <c r="BU138" s="28"/>
      <c r="BV138" s="28"/>
      <c r="BW138" s="28"/>
      <c r="BX138" s="28"/>
      <c r="BY138" s="28"/>
      <c r="BZ138" s="28"/>
      <c r="CA138" s="28"/>
      <c r="CB138" s="28"/>
      <c r="CC138" s="28"/>
      <c r="CD138" s="28"/>
      <c r="CE138" s="28"/>
      <c r="CF138" s="28"/>
      <c r="CG138" s="28"/>
      <c r="CH138" s="28"/>
      <c r="CI138" s="28"/>
      <c r="CJ138" s="28"/>
      <c r="CK138" s="28"/>
      <c r="CL138" s="28"/>
      <c r="CM138" s="28"/>
      <c r="CN138" s="28"/>
      <c r="CO138" s="28"/>
      <c r="CP138" s="28"/>
      <c r="CQ138" s="28"/>
      <c r="CR138" s="28"/>
      <c r="CS138" s="28"/>
      <c r="CT138" s="28"/>
      <c r="CU138" s="28"/>
      <c r="CV138" s="28"/>
      <c r="CW138" s="28"/>
      <c r="CX138" s="28"/>
      <c r="CY138" s="28"/>
      <c r="CZ138" s="28"/>
      <c r="DA138" s="28"/>
      <c r="DB138" s="28"/>
      <c r="DC138" s="28"/>
      <c r="DD138" s="28"/>
      <c r="DE138" s="28"/>
      <c r="DF138" s="28"/>
      <c r="DG138" s="28"/>
      <c r="DH138" s="28"/>
      <c r="DI138" s="28"/>
      <c r="DJ138" s="28"/>
      <c r="DK138" s="28"/>
      <c r="DL138" s="28"/>
      <c r="DM138" s="28"/>
      <c r="DN138" s="28"/>
      <c r="DO138" s="28"/>
      <c r="DP138" s="28"/>
      <c r="DQ138" s="28"/>
      <c r="DR138" s="28"/>
      <c r="DS138" s="28"/>
      <c r="DT138" s="28"/>
      <c r="DU138" s="28"/>
      <c r="DV138" s="28"/>
      <c r="DW138" s="28"/>
      <c r="DX138" s="28"/>
      <c r="DY138" s="28"/>
      <c r="DZ138" s="28"/>
      <c r="EA138" s="28"/>
      <c r="EB138" s="28"/>
      <c r="EC138" s="28"/>
      <c r="ED138" s="28"/>
      <c r="EE138" s="28"/>
      <c r="EF138" s="28"/>
      <c r="EG138" s="28"/>
      <c r="EH138" s="28"/>
      <c r="EI138" s="28"/>
    </row>
    <row r="139" spans="1:139" s="109" customFormat="1">
      <c r="A139" s="253"/>
      <c r="B139" s="222"/>
      <c r="C139" s="166"/>
      <c r="D139" s="194"/>
      <c r="E139" s="167" t="s">
        <v>79</v>
      </c>
      <c r="F139" s="290"/>
      <c r="G139" s="273"/>
      <c r="H139" s="274"/>
      <c r="I139" s="326"/>
      <c r="J139" s="300"/>
      <c r="K139" s="300"/>
      <c r="L139" s="309"/>
      <c r="M139" s="315"/>
      <c r="N139" s="312"/>
      <c r="O139" s="300"/>
      <c r="P139" s="326"/>
      <c r="Q139" s="303"/>
      <c r="R139" s="303"/>
      <c r="S139" s="306"/>
      <c r="T139" s="303"/>
      <c r="U139" s="297"/>
      <c r="V139" s="26"/>
      <c r="W139" s="27"/>
      <c r="X139" s="330"/>
      <c r="Y139" s="270"/>
      <c r="Z139" s="270"/>
      <c r="AA139" s="270"/>
      <c r="AB139" s="270"/>
      <c r="AC139" s="270"/>
      <c r="AD139" s="270"/>
      <c r="AE139" s="270"/>
      <c r="AF139" s="270"/>
      <c r="AG139" s="270"/>
      <c r="AH139" s="270"/>
      <c r="AI139" s="270"/>
      <c r="AJ139" s="270"/>
      <c r="AK139" s="270"/>
      <c r="AL139" s="270"/>
      <c r="AM139" s="270"/>
      <c r="AN139" s="270"/>
      <c r="AO139" s="270"/>
      <c r="AP139" s="321"/>
      <c r="AQ139" s="28"/>
      <c r="AR139" s="28"/>
      <c r="AS139" s="270"/>
      <c r="AT139" s="270"/>
      <c r="AU139" s="270"/>
      <c r="AV139" s="270"/>
      <c r="AW139" s="270"/>
      <c r="AX139" s="270"/>
      <c r="AY139" s="270"/>
      <c r="AZ139" s="270"/>
      <c r="BA139" s="270"/>
      <c r="BB139" s="270"/>
      <c r="BC139" s="270"/>
      <c r="BD139" s="270"/>
      <c r="BE139" s="270"/>
      <c r="BF139" s="270"/>
      <c r="BG139" s="270"/>
      <c r="BH139" s="270"/>
      <c r="BI139" s="270"/>
      <c r="BJ139" s="270"/>
      <c r="BK139" s="270"/>
      <c r="BL139" s="28"/>
      <c r="BM139" s="28"/>
      <c r="BN139" s="28"/>
      <c r="BO139" s="28"/>
      <c r="BP139" s="28"/>
      <c r="BQ139" s="28"/>
      <c r="BR139" s="28"/>
      <c r="BS139" s="28"/>
      <c r="BT139" s="28"/>
      <c r="BU139" s="28"/>
      <c r="BV139" s="28"/>
      <c r="BW139" s="28"/>
      <c r="BX139" s="28"/>
      <c r="BY139" s="28"/>
      <c r="BZ139" s="28"/>
      <c r="CA139" s="28"/>
      <c r="CB139" s="28"/>
      <c r="CC139" s="28"/>
      <c r="CD139" s="28"/>
      <c r="CE139" s="28"/>
      <c r="CF139" s="28"/>
      <c r="CG139" s="28"/>
      <c r="CH139" s="28"/>
      <c r="CI139" s="28"/>
      <c r="CJ139" s="28"/>
      <c r="CK139" s="28"/>
      <c r="CL139" s="28"/>
      <c r="CM139" s="28"/>
      <c r="CN139" s="28"/>
      <c r="CO139" s="28"/>
      <c r="CP139" s="28"/>
      <c r="CQ139" s="28"/>
      <c r="CR139" s="28"/>
      <c r="CS139" s="28"/>
      <c r="CT139" s="28"/>
      <c r="CU139" s="28"/>
      <c r="CV139" s="28"/>
      <c r="CW139" s="28"/>
      <c r="CX139" s="28"/>
      <c r="CY139" s="28"/>
      <c r="CZ139" s="28"/>
      <c r="DA139" s="28"/>
      <c r="DB139" s="28"/>
      <c r="DC139" s="28"/>
      <c r="DD139" s="28"/>
      <c r="DE139" s="28"/>
      <c r="DF139" s="28"/>
      <c r="DG139" s="28"/>
      <c r="DH139" s="28"/>
      <c r="DI139" s="28"/>
      <c r="DJ139" s="28"/>
      <c r="DK139" s="28"/>
      <c r="DL139" s="28"/>
      <c r="DM139" s="28"/>
      <c r="DN139" s="28"/>
      <c r="DO139" s="28"/>
      <c r="DP139" s="28"/>
      <c r="DQ139" s="28"/>
      <c r="DR139" s="28"/>
      <c r="DS139" s="28"/>
      <c r="DT139" s="28"/>
      <c r="DU139" s="28"/>
      <c r="DV139" s="28"/>
      <c r="DW139" s="28"/>
      <c r="DX139" s="28"/>
      <c r="DY139" s="28"/>
      <c r="DZ139" s="28"/>
      <c r="EA139" s="28"/>
      <c r="EB139" s="28"/>
      <c r="EC139" s="28"/>
      <c r="ED139" s="28"/>
      <c r="EE139" s="28"/>
      <c r="EF139" s="28"/>
      <c r="EG139" s="28"/>
      <c r="EH139" s="28"/>
      <c r="EI139" s="28"/>
    </row>
    <row r="140" spans="1:139" ht="13.5" thickBot="1">
      <c r="A140" s="254"/>
      <c r="B140" s="225"/>
      <c r="C140" s="214"/>
      <c r="D140" s="213"/>
      <c r="E140" s="215" t="s">
        <v>142</v>
      </c>
      <c r="F140" s="291"/>
      <c r="G140" s="275"/>
      <c r="H140" s="276"/>
      <c r="I140" s="327"/>
      <c r="J140" s="301"/>
      <c r="K140" s="301"/>
      <c r="L140" s="310"/>
      <c r="M140" s="316"/>
      <c r="N140" s="313"/>
      <c r="O140" s="301"/>
      <c r="P140" s="327"/>
      <c r="Q140" s="304"/>
      <c r="R140" s="304"/>
      <c r="S140" s="307"/>
      <c r="T140" s="304"/>
      <c r="U140" s="298"/>
      <c r="X140" s="198"/>
      <c r="Y140" s="198"/>
      <c r="Z140" s="198"/>
      <c r="AA140" s="198"/>
      <c r="AB140" s="198"/>
      <c r="AC140" s="198"/>
      <c r="AD140" s="198"/>
      <c r="AE140" s="198"/>
      <c r="AF140" s="198"/>
      <c r="AG140" s="198"/>
      <c r="AH140" s="198"/>
      <c r="AI140" s="198"/>
      <c r="AJ140" s="198"/>
      <c r="AK140" s="198"/>
      <c r="AL140" s="198"/>
      <c r="AM140" s="198"/>
      <c r="AN140" s="198"/>
      <c r="AO140" s="198"/>
      <c r="AP140" s="198"/>
      <c r="AS140" s="198"/>
      <c r="AT140" s="198"/>
      <c r="AU140" s="198"/>
      <c r="AV140" s="198"/>
      <c r="AW140" s="198"/>
      <c r="AX140" s="198"/>
      <c r="AY140" s="198"/>
      <c r="AZ140" s="198"/>
      <c r="BA140" s="198"/>
      <c r="BB140" s="198"/>
      <c r="BC140" s="198"/>
      <c r="BD140" s="198"/>
      <c r="BE140" s="198"/>
      <c r="BF140" s="198"/>
      <c r="BG140" s="198"/>
      <c r="BH140" s="198"/>
      <c r="BI140" s="198"/>
      <c r="BJ140" s="198"/>
      <c r="BK140" s="198"/>
    </row>
    <row r="141" spans="1:139" s="109" customFormat="1">
      <c r="A141" s="349" t="str">
        <f>A181</f>
        <v>TP1 Tree Preservation</v>
      </c>
      <c r="B141" s="346"/>
      <c r="C141" s="352" t="s">
        <v>160</v>
      </c>
      <c r="D141" s="353"/>
      <c r="E141" s="354"/>
      <c r="F141" s="289" t="s">
        <v>14</v>
      </c>
      <c r="G141" s="337" t="s">
        <v>161</v>
      </c>
      <c r="H141" s="338"/>
      <c r="I141" s="322" t="s">
        <v>14</v>
      </c>
      <c r="J141" s="361" t="s">
        <v>14</v>
      </c>
      <c r="K141" s="361" t="s">
        <v>14</v>
      </c>
      <c r="L141" s="308" t="s">
        <v>14</v>
      </c>
      <c r="M141" s="299" t="s">
        <v>14</v>
      </c>
      <c r="N141" s="311">
        <f>20*B141</f>
        <v>0</v>
      </c>
      <c r="O141" s="299" t="s">
        <v>14</v>
      </c>
      <c r="P141" s="322"/>
      <c r="Q141" s="302" t="s">
        <v>14</v>
      </c>
      <c r="R141" s="302" t="s">
        <v>14</v>
      </c>
      <c r="S141" s="305" t="s">
        <v>14</v>
      </c>
      <c r="T141" s="302" t="s">
        <v>14</v>
      </c>
      <c r="U141" s="334" t="s">
        <v>14</v>
      </c>
      <c r="V141" s="26"/>
      <c r="W141" s="27"/>
      <c r="X141" s="328">
        <f t="shared" ref="X141:AP141" si="38">IF($U141=X$26,$O141,0)</f>
        <v>0</v>
      </c>
      <c r="Y141" s="268">
        <f t="shared" si="38"/>
        <v>0</v>
      </c>
      <c r="Z141" s="268">
        <f t="shared" si="38"/>
        <v>0</v>
      </c>
      <c r="AA141" s="268">
        <f t="shared" si="38"/>
        <v>0</v>
      </c>
      <c r="AB141" s="268">
        <f t="shared" si="38"/>
        <v>0</v>
      </c>
      <c r="AC141" s="268">
        <f t="shared" si="38"/>
        <v>0</v>
      </c>
      <c r="AD141" s="268">
        <f t="shared" si="38"/>
        <v>0</v>
      </c>
      <c r="AE141" s="268">
        <f t="shared" si="38"/>
        <v>0</v>
      </c>
      <c r="AF141" s="268">
        <f t="shared" si="38"/>
        <v>0</v>
      </c>
      <c r="AG141" s="268">
        <f t="shared" si="38"/>
        <v>0</v>
      </c>
      <c r="AH141" s="268">
        <f t="shared" si="38"/>
        <v>0</v>
      </c>
      <c r="AI141" s="268">
        <f t="shared" si="38"/>
        <v>0</v>
      </c>
      <c r="AJ141" s="268">
        <f t="shared" si="38"/>
        <v>0</v>
      </c>
      <c r="AK141" s="268">
        <f t="shared" si="38"/>
        <v>0</v>
      </c>
      <c r="AL141" s="268">
        <f t="shared" si="38"/>
        <v>0</v>
      </c>
      <c r="AM141" s="268">
        <f t="shared" si="38"/>
        <v>0</v>
      </c>
      <c r="AN141" s="268">
        <f t="shared" si="38"/>
        <v>0</v>
      </c>
      <c r="AO141" s="268">
        <f t="shared" si="38"/>
        <v>0</v>
      </c>
      <c r="AP141" s="319">
        <f t="shared" si="38"/>
        <v>0</v>
      </c>
      <c r="AQ141" s="28"/>
      <c r="AR141" s="28"/>
      <c r="AS141" s="268">
        <f t="shared" ref="AS141:BK141" si="39">IF($U141=AS$26,$T141,0)</f>
        <v>0</v>
      </c>
      <c r="AT141" s="268">
        <f t="shared" si="39"/>
        <v>0</v>
      </c>
      <c r="AU141" s="268">
        <f t="shared" si="39"/>
        <v>0</v>
      </c>
      <c r="AV141" s="268">
        <f t="shared" si="39"/>
        <v>0</v>
      </c>
      <c r="AW141" s="268">
        <f t="shared" si="39"/>
        <v>0</v>
      </c>
      <c r="AX141" s="268">
        <f t="shared" si="39"/>
        <v>0</v>
      </c>
      <c r="AY141" s="268">
        <f t="shared" si="39"/>
        <v>0</v>
      </c>
      <c r="AZ141" s="268">
        <f t="shared" si="39"/>
        <v>0</v>
      </c>
      <c r="BA141" s="268">
        <f t="shared" si="39"/>
        <v>0</v>
      </c>
      <c r="BB141" s="268">
        <f t="shared" si="39"/>
        <v>0</v>
      </c>
      <c r="BC141" s="268">
        <f t="shared" si="39"/>
        <v>0</v>
      </c>
      <c r="BD141" s="268">
        <f t="shared" si="39"/>
        <v>0</v>
      </c>
      <c r="BE141" s="268">
        <f t="shared" si="39"/>
        <v>0</v>
      </c>
      <c r="BF141" s="268">
        <f t="shared" si="39"/>
        <v>0</v>
      </c>
      <c r="BG141" s="268">
        <f t="shared" si="39"/>
        <v>0</v>
      </c>
      <c r="BH141" s="268">
        <f t="shared" si="39"/>
        <v>0</v>
      </c>
      <c r="BI141" s="268">
        <f t="shared" si="39"/>
        <v>0</v>
      </c>
      <c r="BJ141" s="268">
        <f t="shared" si="39"/>
        <v>0</v>
      </c>
      <c r="BK141" s="268">
        <f t="shared" si="39"/>
        <v>0</v>
      </c>
      <c r="BL141" s="28"/>
      <c r="BM141" s="28"/>
      <c r="BN141" s="28"/>
      <c r="BO141" s="28"/>
      <c r="BP141" s="28"/>
      <c r="BQ141" s="28"/>
      <c r="BR141" s="28"/>
      <c r="BS141" s="28"/>
      <c r="BT141" s="28"/>
      <c r="BU141" s="28"/>
      <c r="BV141" s="28"/>
      <c r="BW141" s="28"/>
      <c r="BX141" s="28"/>
      <c r="BY141" s="28"/>
      <c r="BZ141" s="28"/>
      <c r="CA141" s="28"/>
      <c r="CB141" s="28"/>
      <c r="CC141" s="28"/>
      <c r="CD141" s="28"/>
      <c r="CE141" s="28"/>
      <c r="CF141" s="28"/>
      <c r="CG141" s="28"/>
      <c r="CH141" s="28"/>
      <c r="CI141" s="28"/>
      <c r="CJ141" s="28"/>
      <c r="CK141" s="28"/>
      <c r="CL141" s="28"/>
      <c r="CM141" s="28"/>
      <c r="CN141" s="28"/>
      <c r="CO141" s="28"/>
      <c r="CP141" s="28"/>
      <c r="CQ141" s="28"/>
      <c r="CR141" s="28"/>
      <c r="CS141" s="28"/>
      <c r="CT141" s="28"/>
      <c r="CU141" s="28"/>
      <c r="CV141" s="28"/>
      <c r="CW141" s="28"/>
      <c r="CX141" s="28"/>
      <c r="CY141" s="28"/>
      <c r="CZ141" s="28"/>
      <c r="DA141" s="28"/>
      <c r="DB141" s="28"/>
      <c r="DC141" s="28"/>
      <c r="DD141" s="28"/>
      <c r="DE141" s="28"/>
      <c r="DF141" s="28"/>
      <c r="DG141" s="28"/>
      <c r="DH141" s="28"/>
      <c r="DI141" s="28"/>
      <c r="DJ141" s="28"/>
      <c r="DK141" s="28"/>
      <c r="DL141" s="28"/>
      <c r="DM141" s="28"/>
      <c r="DN141" s="28"/>
      <c r="DO141" s="28"/>
      <c r="DP141" s="28"/>
      <c r="DQ141" s="28"/>
      <c r="DR141" s="28"/>
      <c r="DS141" s="28"/>
      <c r="DT141" s="28"/>
      <c r="DU141" s="28"/>
      <c r="DV141" s="28"/>
      <c r="DW141" s="28"/>
      <c r="DX141" s="28"/>
      <c r="DY141" s="28"/>
      <c r="DZ141" s="28"/>
      <c r="EA141" s="28"/>
      <c r="EB141" s="28"/>
      <c r="EC141" s="28"/>
      <c r="ED141" s="28"/>
      <c r="EE141" s="28"/>
      <c r="EF141" s="28"/>
      <c r="EG141" s="28"/>
      <c r="EH141" s="28"/>
      <c r="EI141" s="28"/>
    </row>
    <row r="142" spans="1:139" s="109" customFormat="1">
      <c r="A142" s="350"/>
      <c r="B142" s="347"/>
      <c r="C142" s="355"/>
      <c r="D142" s="356"/>
      <c r="E142" s="357"/>
      <c r="F142" s="290"/>
      <c r="G142" s="339"/>
      <c r="H142" s="340"/>
      <c r="I142" s="323"/>
      <c r="J142" s="362"/>
      <c r="K142" s="362"/>
      <c r="L142" s="309"/>
      <c r="M142" s="300"/>
      <c r="N142" s="312"/>
      <c r="O142" s="300"/>
      <c r="P142" s="323"/>
      <c r="Q142" s="303"/>
      <c r="R142" s="303"/>
      <c r="S142" s="306"/>
      <c r="T142" s="303"/>
      <c r="U142" s="335"/>
      <c r="V142" s="26"/>
      <c r="W142" s="27"/>
      <c r="X142" s="329"/>
      <c r="Y142" s="269"/>
      <c r="Z142" s="269"/>
      <c r="AA142" s="269"/>
      <c r="AB142" s="269"/>
      <c r="AC142" s="269"/>
      <c r="AD142" s="269"/>
      <c r="AE142" s="269"/>
      <c r="AF142" s="269"/>
      <c r="AG142" s="269"/>
      <c r="AH142" s="269"/>
      <c r="AI142" s="269"/>
      <c r="AJ142" s="269"/>
      <c r="AK142" s="269"/>
      <c r="AL142" s="269"/>
      <c r="AM142" s="269"/>
      <c r="AN142" s="269"/>
      <c r="AO142" s="269"/>
      <c r="AP142" s="320"/>
      <c r="AQ142" s="28"/>
      <c r="AR142" s="28"/>
      <c r="AS142" s="269"/>
      <c r="AT142" s="269"/>
      <c r="AU142" s="269"/>
      <c r="AV142" s="269"/>
      <c r="AW142" s="269"/>
      <c r="AX142" s="269"/>
      <c r="AY142" s="269"/>
      <c r="AZ142" s="269"/>
      <c r="BA142" s="269"/>
      <c r="BB142" s="269"/>
      <c r="BC142" s="269"/>
      <c r="BD142" s="269"/>
      <c r="BE142" s="269"/>
      <c r="BF142" s="269"/>
      <c r="BG142" s="269"/>
      <c r="BH142" s="269"/>
      <c r="BI142" s="269"/>
      <c r="BJ142" s="269"/>
      <c r="BK142" s="269"/>
      <c r="BL142" s="28"/>
      <c r="BM142" s="28"/>
      <c r="BN142" s="28"/>
      <c r="BO142" s="28"/>
      <c r="BP142" s="28"/>
      <c r="BQ142" s="28"/>
      <c r="BR142" s="28"/>
      <c r="BS142" s="28"/>
      <c r="BT142" s="28"/>
      <c r="BU142" s="28"/>
      <c r="BV142" s="28"/>
      <c r="BW142" s="28"/>
      <c r="BX142" s="28"/>
      <c r="BY142" s="28"/>
      <c r="BZ142" s="28"/>
      <c r="CA142" s="28"/>
      <c r="CB142" s="28"/>
      <c r="CC142" s="28"/>
      <c r="CD142" s="28"/>
      <c r="CE142" s="28"/>
      <c r="CF142" s="28"/>
      <c r="CG142" s="28"/>
      <c r="CH142" s="28"/>
      <c r="CI142" s="28"/>
      <c r="CJ142" s="28"/>
      <c r="CK142" s="28"/>
      <c r="CL142" s="28"/>
      <c r="CM142" s="28"/>
      <c r="CN142" s="28"/>
      <c r="CO142" s="28"/>
      <c r="CP142" s="28"/>
      <c r="CQ142" s="28"/>
      <c r="CR142" s="28"/>
      <c r="CS142" s="28"/>
      <c r="CT142" s="28"/>
      <c r="CU142" s="28"/>
      <c r="CV142" s="28"/>
      <c r="CW142" s="28"/>
      <c r="CX142" s="28"/>
      <c r="CY142" s="28"/>
      <c r="CZ142" s="28"/>
      <c r="DA142" s="28"/>
      <c r="DB142" s="28"/>
      <c r="DC142" s="28"/>
      <c r="DD142" s="28"/>
      <c r="DE142" s="28"/>
      <c r="DF142" s="28"/>
      <c r="DG142" s="28"/>
      <c r="DH142" s="28"/>
      <c r="DI142" s="28"/>
      <c r="DJ142" s="28"/>
      <c r="DK142" s="28"/>
      <c r="DL142" s="28"/>
      <c r="DM142" s="28"/>
      <c r="DN142" s="28"/>
      <c r="DO142" s="28"/>
      <c r="DP142" s="28"/>
      <c r="DQ142" s="28"/>
      <c r="DR142" s="28"/>
      <c r="DS142" s="28"/>
      <c r="DT142" s="28"/>
      <c r="DU142" s="28"/>
      <c r="DV142" s="28"/>
      <c r="DW142" s="28"/>
      <c r="DX142" s="28"/>
      <c r="DY142" s="28"/>
      <c r="DZ142" s="28"/>
      <c r="EA142" s="28"/>
      <c r="EB142" s="28"/>
      <c r="EC142" s="28"/>
      <c r="ED142" s="28"/>
      <c r="EE142" s="28"/>
      <c r="EF142" s="28"/>
      <c r="EG142" s="28"/>
      <c r="EH142" s="28"/>
      <c r="EI142" s="28"/>
    </row>
    <row r="143" spans="1:139" s="109" customFormat="1">
      <c r="A143" s="350"/>
      <c r="B143" s="347"/>
      <c r="C143" s="355"/>
      <c r="D143" s="356"/>
      <c r="E143" s="357"/>
      <c r="F143" s="290"/>
      <c r="G143" s="339"/>
      <c r="H143" s="340"/>
      <c r="I143" s="323"/>
      <c r="J143" s="362"/>
      <c r="K143" s="362"/>
      <c r="L143" s="309"/>
      <c r="M143" s="300"/>
      <c r="N143" s="312"/>
      <c r="O143" s="300"/>
      <c r="P143" s="323"/>
      <c r="Q143" s="303"/>
      <c r="R143" s="303"/>
      <c r="S143" s="306"/>
      <c r="T143" s="303"/>
      <c r="U143" s="335"/>
      <c r="V143" s="26"/>
      <c r="W143" s="27"/>
      <c r="X143" s="329"/>
      <c r="Y143" s="269"/>
      <c r="Z143" s="269"/>
      <c r="AA143" s="269"/>
      <c r="AB143" s="269"/>
      <c r="AC143" s="269"/>
      <c r="AD143" s="269"/>
      <c r="AE143" s="269"/>
      <c r="AF143" s="269"/>
      <c r="AG143" s="269"/>
      <c r="AH143" s="269"/>
      <c r="AI143" s="269"/>
      <c r="AJ143" s="269"/>
      <c r="AK143" s="269"/>
      <c r="AL143" s="269"/>
      <c r="AM143" s="269"/>
      <c r="AN143" s="269"/>
      <c r="AO143" s="269"/>
      <c r="AP143" s="320"/>
      <c r="AQ143" s="28"/>
      <c r="AR143" s="28"/>
      <c r="AS143" s="269"/>
      <c r="AT143" s="269"/>
      <c r="AU143" s="269"/>
      <c r="AV143" s="269"/>
      <c r="AW143" s="269"/>
      <c r="AX143" s="269"/>
      <c r="AY143" s="269"/>
      <c r="AZ143" s="269"/>
      <c r="BA143" s="269"/>
      <c r="BB143" s="269"/>
      <c r="BC143" s="269"/>
      <c r="BD143" s="269"/>
      <c r="BE143" s="269"/>
      <c r="BF143" s="269"/>
      <c r="BG143" s="269"/>
      <c r="BH143" s="269"/>
      <c r="BI143" s="269"/>
      <c r="BJ143" s="269"/>
      <c r="BK143" s="269"/>
      <c r="BL143" s="28"/>
      <c r="BM143" s="28"/>
      <c r="BN143" s="28"/>
      <c r="BO143" s="28"/>
      <c r="BP143" s="28"/>
      <c r="BQ143" s="28"/>
      <c r="BR143" s="28"/>
      <c r="BS143" s="28"/>
      <c r="BT143" s="28"/>
      <c r="BU143" s="28"/>
      <c r="BV143" s="28"/>
      <c r="BW143" s="28"/>
      <c r="BX143" s="28"/>
      <c r="BY143" s="28"/>
      <c r="BZ143" s="28"/>
      <c r="CA143" s="28"/>
      <c r="CB143" s="28"/>
      <c r="CC143" s="28"/>
      <c r="CD143" s="28"/>
      <c r="CE143" s="28"/>
      <c r="CF143" s="28"/>
      <c r="CG143" s="28"/>
      <c r="CH143" s="28"/>
      <c r="CI143" s="28"/>
      <c r="CJ143" s="28"/>
      <c r="CK143" s="28"/>
      <c r="CL143" s="28"/>
      <c r="CM143" s="28"/>
      <c r="CN143" s="28"/>
      <c r="CO143" s="28"/>
      <c r="CP143" s="28"/>
      <c r="CQ143" s="28"/>
      <c r="CR143" s="28"/>
      <c r="CS143" s="28"/>
      <c r="CT143" s="28"/>
      <c r="CU143" s="28"/>
      <c r="CV143" s="28"/>
      <c r="CW143" s="28"/>
      <c r="CX143" s="28"/>
      <c r="CY143" s="28"/>
      <c r="CZ143" s="28"/>
      <c r="DA143" s="28"/>
      <c r="DB143" s="28"/>
      <c r="DC143" s="28"/>
      <c r="DD143" s="28"/>
      <c r="DE143" s="28"/>
      <c r="DF143" s="28"/>
      <c r="DG143" s="28"/>
      <c r="DH143" s="28"/>
      <c r="DI143" s="28"/>
      <c r="DJ143" s="28"/>
      <c r="DK143" s="28"/>
      <c r="DL143" s="28"/>
      <c r="DM143" s="28"/>
      <c r="DN143" s="28"/>
      <c r="DO143" s="28"/>
      <c r="DP143" s="28"/>
      <c r="DQ143" s="28"/>
      <c r="DR143" s="28"/>
      <c r="DS143" s="28"/>
      <c r="DT143" s="28"/>
      <c r="DU143" s="28"/>
      <c r="DV143" s="28"/>
      <c r="DW143" s="28"/>
      <c r="DX143" s="28"/>
      <c r="DY143" s="28"/>
      <c r="DZ143" s="28"/>
      <c r="EA143" s="28"/>
      <c r="EB143" s="28"/>
      <c r="EC143" s="28"/>
      <c r="ED143" s="28"/>
      <c r="EE143" s="28"/>
      <c r="EF143" s="28"/>
      <c r="EG143" s="28"/>
      <c r="EH143" s="28"/>
      <c r="EI143" s="28"/>
    </row>
    <row r="144" spans="1:139" s="109" customFormat="1">
      <c r="A144" s="350"/>
      <c r="B144" s="347"/>
      <c r="C144" s="355"/>
      <c r="D144" s="356"/>
      <c r="E144" s="357"/>
      <c r="F144" s="290"/>
      <c r="G144" s="339"/>
      <c r="H144" s="340"/>
      <c r="I144" s="323"/>
      <c r="J144" s="362"/>
      <c r="K144" s="362"/>
      <c r="L144" s="309"/>
      <c r="M144" s="300"/>
      <c r="N144" s="312"/>
      <c r="O144" s="300"/>
      <c r="P144" s="323"/>
      <c r="Q144" s="303"/>
      <c r="R144" s="303"/>
      <c r="S144" s="306"/>
      <c r="T144" s="303"/>
      <c r="U144" s="335"/>
      <c r="V144" s="26"/>
      <c r="W144" s="27"/>
      <c r="X144" s="329"/>
      <c r="Y144" s="269"/>
      <c r="Z144" s="269"/>
      <c r="AA144" s="269"/>
      <c r="AB144" s="269"/>
      <c r="AC144" s="269"/>
      <c r="AD144" s="269"/>
      <c r="AE144" s="269"/>
      <c r="AF144" s="269"/>
      <c r="AG144" s="269"/>
      <c r="AH144" s="269"/>
      <c r="AI144" s="269"/>
      <c r="AJ144" s="269"/>
      <c r="AK144" s="269"/>
      <c r="AL144" s="269"/>
      <c r="AM144" s="269"/>
      <c r="AN144" s="269"/>
      <c r="AO144" s="269"/>
      <c r="AP144" s="320"/>
      <c r="AQ144" s="28"/>
      <c r="AR144" s="28"/>
      <c r="AS144" s="269"/>
      <c r="AT144" s="269"/>
      <c r="AU144" s="269"/>
      <c r="AV144" s="269"/>
      <c r="AW144" s="269"/>
      <c r="AX144" s="269"/>
      <c r="AY144" s="269"/>
      <c r="AZ144" s="269"/>
      <c r="BA144" s="269"/>
      <c r="BB144" s="269"/>
      <c r="BC144" s="269"/>
      <c r="BD144" s="269"/>
      <c r="BE144" s="269"/>
      <c r="BF144" s="269"/>
      <c r="BG144" s="269"/>
      <c r="BH144" s="269"/>
      <c r="BI144" s="269"/>
      <c r="BJ144" s="269"/>
      <c r="BK144" s="269"/>
      <c r="BL144" s="28"/>
      <c r="BM144" s="28"/>
      <c r="BN144" s="28"/>
      <c r="BO144" s="28"/>
      <c r="BP144" s="28"/>
      <c r="BQ144" s="28"/>
      <c r="BR144" s="28"/>
      <c r="BS144" s="28"/>
      <c r="BT144" s="28"/>
      <c r="BU144" s="28"/>
      <c r="BV144" s="28"/>
      <c r="BW144" s="28"/>
      <c r="BX144" s="28"/>
      <c r="BY144" s="28"/>
      <c r="BZ144" s="28"/>
      <c r="CA144" s="28"/>
      <c r="CB144" s="28"/>
      <c r="CC144" s="28"/>
      <c r="CD144" s="28"/>
      <c r="CE144" s="28"/>
      <c r="CF144" s="28"/>
      <c r="CG144" s="28"/>
      <c r="CH144" s="28"/>
      <c r="CI144" s="28"/>
      <c r="CJ144" s="28"/>
      <c r="CK144" s="28"/>
      <c r="CL144" s="28"/>
      <c r="CM144" s="28"/>
      <c r="CN144" s="28"/>
      <c r="CO144" s="28"/>
      <c r="CP144" s="28"/>
      <c r="CQ144" s="28"/>
      <c r="CR144" s="28"/>
      <c r="CS144" s="28"/>
      <c r="CT144" s="28"/>
      <c r="CU144" s="28"/>
      <c r="CV144" s="28"/>
      <c r="CW144" s="28"/>
      <c r="CX144" s="28"/>
      <c r="CY144" s="28"/>
      <c r="CZ144" s="28"/>
      <c r="DA144" s="28"/>
      <c r="DB144" s="28"/>
      <c r="DC144" s="28"/>
      <c r="DD144" s="28"/>
      <c r="DE144" s="28"/>
      <c r="DF144" s="28"/>
      <c r="DG144" s="28"/>
      <c r="DH144" s="28"/>
      <c r="DI144" s="28"/>
      <c r="DJ144" s="28"/>
      <c r="DK144" s="28"/>
      <c r="DL144" s="28"/>
      <c r="DM144" s="28"/>
      <c r="DN144" s="28"/>
      <c r="DO144" s="28"/>
      <c r="DP144" s="28"/>
      <c r="DQ144" s="28"/>
      <c r="DR144" s="28"/>
      <c r="DS144" s="28"/>
      <c r="DT144" s="28"/>
      <c r="DU144" s="28"/>
      <c r="DV144" s="28"/>
      <c r="DW144" s="28"/>
      <c r="DX144" s="28"/>
      <c r="DY144" s="28"/>
      <c r="DZ144" s="28"/>
      <c r="EA144" s="28"/>
      <c r="EB144" s="28"/>
      <c r="EC144" s="28"/>
      <c r="ED144" s="28"/>
      <c r="EE144" s="28"/>
      <c r="EF144" s="28"/>
      <c r="EG144" s="28"/>
      <c r="EH144" s="28"/>
      <c r="EI144" s="28"/>
    </row>
    <row r="145" spans="1:139" s="109" customFormat="1" ht="13.5" thickBot="1">
      <c r="A145" s="351"/>
      <c r="B145" s="348"/>
      <c r="C145" s="358"/>
      <c r="D145" s="359"/>
      <c r="E145" s="360"/>
      <c r="F145" s="291"/>
      <c r="G145" s="341"/>
      <c r="H145" s="342"/>
      <c r="I145" s="324"/>
      <c r="J145" s="363"/>
      <c r="K145" s="363"/>
      <c r="L145" s="310"/>
      <c r="M145" s="301"/>
      <c r="N145" s="313"/>
      <c r="O145" s="301"/>
      <c r="P145" s="324"/>
      <c r="Q145" s="304"/>
      <c r="R145" s="304"/>
      <c r="S145" s="307"/>
      <c r="T145" s="304"/>
      <c r="U145" s="336"/>
      <c r="V145" s="26"/>
      <c r="W145" s="27"/>
      <c r="X145" s="330"/>
      <c r="Y145" s="270"/>
      <c r="Z145" s="270"/>
      <c r="AA145" s="270"/>
      <c r="AB145" s="270"/>
      <c r="AC145" s="270"/>
      <c r="AD145" s="270"/>
      <c r="AE145" s="270"/>
      <c r="AF145" s="270"/>
      <c r="AG145" s="270"/>
      <c r="AH145" s="270"/>
      <c r="AI145" s="270"/>
      <c r="AJ145" s="270"/>
      <c r="AK145" s="270"/>
      <c r="AL145" s="270"/>
      <c r="AM145" s="270"/>
      <c r="AN145" s="270"/>
      <c r="AO145" s="270"/>
      <c r="AP145" s="321"/>
      <c r="AQ145" s="28"/>
      <c r="AR145" s="28"/>
      <c r="AS145" s="270"/>
      <c r="AT145" s="270"/>
      <c r="AU145" s="270"/>
      <c r="AV145" s="270"/>
      <c r="AW145" s="270"/>
      <c r="AX145" s="270"/>
      <c r="AY145" s="270"/>
      <c r="AZ145" s="270"/>
      <c r="BA145" s="270"/>
      <c r="BB145" s="270"/>
      <c r="BC145" s="270"/>
      <c r="BD145" s="270"/>
      <c r="BE145" s="270"/>
      <c r="BF145" s="270"/>
      <c r="BG145" s="270"/>
      <c r="BH145" s="270"/>
      <c r="BI145" s="270"/>
      <c r="BJ145" s="270"/>
      <c r="BK145" s="270"/>
      <c r="BL145" s="28"/>
      <c r="BM145" s="28"/>
      <c r="BN145" s="28"/>
      <c r="BO145" s="28"/>
      <c r="BP145" s="28"/>
      <c r="BQ145" s="28"/>
      <c r="BR145" s="28"/>
      <c r="BS145" s="28"/>
      <c r="BT145" s="28"/>
      <c r="BU145" s="28"/>
      <c r="BV145" s="28"/>
      <c r="BW145" s="28"/>
      <c r="BX145" s="28"/>
      <c r="BY145" s="28"/>
      <c r="BZ145" s="28"/>
      <c r="CA145" s="28"/>
      <c r="CB145" s="28"/>
      <c r="CC145" s="28"/>
      <c r="CD145" s="28"/>
      <c r="CE145" s="28"/>
      <c r="CF145" s="28"/>
      <c r="CG145" s="28"/>
      <c r="CH145" s="28"/>
      <c r="CI145" s="28"/>
      <c r="CJ145" s="28"/>
      <c r="CK145" s="28"/>
      <c r="CL145" s="28"/>
      <c r="CM145" s="28"/>
      <c r="CN145" s="28"/>
      <c r="CO145" s="28"/>
      <c r="CP145" s="28"/>
      <c r="CQ145" s="28"/>
      <c r="CR145" s="28"/>
      <c r="CS145" s="28"/>
      <c r="CT145" s="28"/>
      <c r="CU145" s="28"/>
      <c r="CV145" s="28"/>
      <c r="CW145" s="28"/>
      <c r="CX145" s="28"/>
      <c r="CY145" s="28"/>
      <c r="CZ145" s="28"/>
      <c r="DA145" s="28"/>
      <c r="DB145" s="28"/>
      <c r="DC145" s="28"/>
      <c r="DD145" s="28"/>
      <c r="DE145" s="28"/>
      <c r="DF145" s="28"/>
      <c r="DG145" s="28"/>
      <c r="DH145" s="28"/>
      <c r="DI145" s="28"/>
      <c r="DJ145" s="28"/>
      <c r="DK145" s="28"/>
      <c r="DL145" s="28"/>
      <c r="DM145" s="28"/>
      <c r="DN145" s="28"/>
      <c r="DO145" s="28"/>
      <c r="DP145" s="28"/>
      <c r="DQ145" s="28"/>
      <c r="DR145" s="28"/>
      <c r="DS145" s="28"/>
      <c r="DT145" s="28"/>
      <c r="DU145" s="28"/>
      <c r="DV145" s="28"/>
      <c r="DW145" s="28"/>
      <c r="DX145" s="28"/>
      <c r="DY145" s="28"/>
      <c r="DZ145" s="28"/>
      <c r="EA145" s="28"/>
      <c r="EB145" s="28"/>
      <c r="EC145" s="28"/>
      <c r="ED145" s="28"/>
      <c r="EE145" s="28"/>
      <c r="EF145" s="28"/>
      <c r="EG145" s="28"/>
      <c r="EH145" s="28"/>
      <c r="EI145" s="28"/>
    </row>
    <row r="146" spans="1:139" s="109" customFormat="1">
      <c r="A146" s="349" t="str">
        <f>A182</f>
        <v>TP2 Tree Planting</v>
      </c>
      <c r="B146" s="346"/>
      <c r="C146" s="352" t="s">
        <v>159</v>
      </c>
      <c r="D146" s="353"/>
      <c r="E146" s="354"/>
      <c r="F146" s="289" t="s">
        <v>14</v>
      </c>
      <c r="G146" s="337" t="s">
        <v>162</v>
      </c>
      <c r="H146" s="338"/>
      <c r="I146" s="322" t="s">
        <v>14</v>
      </c>
      <c r="J146" s="361" t="s">
        <v>14</v>
      </c>
      <c r="K146" s="361" t="s">
        <v>14</v>
      </c>
      <c r="L146" s="308" t="s">
        <v>14</v>
      </c>
      <c r="M146" s="299" t="s">
        <v>14</v>
      </c>
      <c r="N146" s="311">
        <f>10*B146</f>
        <v>0</v>
      </c>
      <c r="O146" s="299" t="s">
        <v>14</v>
      </c>
      <c r="P146" s="322"/>
      <c r="Q146" s="302" t="s">
        <v>14</v>
      </c>
      <c r="R146" s="302" t="s">
        <v>14</v>
      </c>
      <c r="S146" s="305" t="s">
        <v>14</v>
      </c>
      <c r="T146" s="302" t="s">
        <v>14</v>
      </c>
      <c r="U146" s="334" t="s">
        <v>14</v>
      </c>
      <c r="V146" s="26"/>
      <c r="W146" s="27"/>
      <c r="X146" s="328">
        <f t="shared" ref="X146:AP146" si="40">IF($U146=X$26,$O146,0)</f>
        <v>0</v>
      </c>
      <c r="Y146" s="268">
        <f t="shared" si="40"/>
        <v>0</v>
      </c>
      <c r="Z146" s="268">
        <f t="shared" si="40"/>
        <v>0</v>
      </c>
      <c r="AA146" s="268">
        <f t="shared" si="40"/>
        <v>0</v>
      </c>
      <c r="AB146" s="268">
        <f t="shared" si="40"/>
        <v>0</v>
      </c>
      <c r="AC146" s="268">
        <f t="shared" si="40"/>
        <v>0</v>
      </c>
      <c r="AD146" s="268">
        <f t="shared" si="40"/>
        <v>0</v>
      </c>
      <c r="AE146" s="268">
        <f t="shared" si="40"/>
        <v>0</v>
      </c>
      <c r="AF146" s="268">
        <f t="shared" si="40"/>
        <v>0</v>
      </c>
      <c r="AG146" s="268">
        <f t="shared" si="40"/>
        <v>0</v>
      </c>
      <c r="AH146" s="268">
        <f t="shared" si="40"/>
        <v>0</v>
      </c>
      <c r="AI146" s="268">
        <f t="shared" si="40"/>
        <v>0</v>
      </c>
      <c r="AJ146" s="268">
        <f t="shared" si="40"/>
        <v>0</v>
      </c>
      <c r="AK146" s="268">
        <f t="shared" si="40"/>
        <v>0</v>
      </c>
      <c r="AL146" s="268">
        <f t="shared" si="40"/>
        <v>0</v>
      </c>
      <c r="AM146" s="268">
        <f t="shared" si="40"/>
        <v>0</v>
      </c>
      <c r="AN146" s="268">
        <f t="shared" si="40"/>
        <v>0</v>
      </c>
      <c r="AO146" s="268">
        <f t="shared" si="40"/>
        <v>0</v>
      </c>
      <c r="AP146" s="319">
        <f t="shared" si="40"/>
        <v>0</v>
      </c>
      <c r="AQ146" s="28"/>
      <c r="AR146" s="28"/>
      <c r="AS146" s="268">
        <f t="shared" ref="AS146:BK146" si="41">IF($U146=AS$26,$T146,0)</f>
        <v>0</v>
      </c>
      <c r="AT146" s="268">
        <f t="shared" si="41"/>
        <v>0</v>
      </c>
      <c r="AU146" s="268">
        <f t="shared" si="41"/>
        <v>0</v>
      </c>
      <c r="AV146" s="268">
        <f t="shared" si="41"/>
        <v>0</v>
      </c>
      <c r="AW146" s="268">
        <f t="shared" si="41"/>
        <v>0</v>
      </c>
      <c r="AX146" s="268">
        <f t="shared" si="41"/>
        <v>0</v>
      </c>
      <c r="AY146" s="268">
        <f t="shared" si="41"/>
        <v>0</v>
      </c>
      <c r="AZ146" s="268">
        <f t="shared" si="41"/>
        <v>0</v>
      </c>
      <c r="BA146" s="268">
        <f t="shared" si="41"/>
        <v>0</v>
      </c>
      <c r="BB146" s="268">
        <f t="shared" si="41"/>
        <v>0</v>
      </c>
      <c r="BC146" s="268">
        <f t="shared" si="41"/>
        <v>0</v>
      </c>
      <c r="BD146" s="268">
        <f t="shared" si="41"/>
        <v>0</v>
      </c>
      <c r="BE146" s="268">
        <f t="shared" si="41"/>
        <v>0</v>
      </c>
      <c r="BF146" s="268">
        <f t="shared" si="41"/>
        <v>0</v>
      </c>
      <c r="BG146" s="268">
        <f t="shared" si="41"/>
        <v>0</v>
      </c>
      <c r="BH146" s="268">
        <f t="shared" si="41"/>
        <v>0</v>
      </c>
      <c r="BI146" s="268">
        <f t="shared" si="41"/>
        <v>0</v>
      </c>
      <c r="BJ146" s="268">
        <f t="shared" si="41"/>
        <v>0</v>
      </c>
      <c r="BK146" s="268">
        <f t="shared" si="41"/>
        <v>0</v>
      </c>
      <c r="BL146" s="28"/>
      <c r="BM146" s="28"/>
      <c r="BN146" s="28"/>
      <c r="BO146" s="28"/>
      <c r="BP146" s="28"/>
      <c r="BQ146" s="28"/>
      <c r="BR146" s="28"/>
      <c r="BS146" s="28"/>
      <c r="BT146" s="28"/>
      <c r="BU146" s="28"/>
      <c r="BV146" s="28"/>
      <c r="BW146" s="28"/>
      <c r="BX146" s="28"/>
      <c r="BY146" s="28"/>
      <c r="BZ146" s="28"/>
      <c r="CA146" s="28"/>
      <c r="CB146" s="28"/>
      <c r="CC146" s="28"/>
      <c r="CD146" s="28"/>
      <c r="CE146" s="28"/>
      <c r="CF146" s="28"/>
      <c r="CG146" s="28"/>
      <c r="CH146" s="28"/>
      <c r="CI146" s="28"/>
      <c r="CJ146" s="28"/>
      <c r="CK146" s="28"/>
      <c r="CL146" s="28"/>
      <c r="CM146" s="28"/>
      <c r="CN146" s="28"/>
      <c r="CO146" s="28"/>
      <c r="CP146" s="28"/>
      <c r="CQ146" s="28"/>
      <c r="CR146" s="28"/>
      <c r="CS146" s="28"/>
      <c r="CT146" s="28"/>
      <c r="CU146" s="28"/>
      <c r="CV146" s="28"/>
      <c r="CW146" s="28"/>
      <c r="CX146" s="28"/>
      <c r="CY146" s="28"/>
      <c r="CZ146" s="28"/>
      <c r="DA146" s="28"/>
      <c r="DB146" s="28"/>
      <c r="DC146" s="28"/>
      <c r="DD146" s="28"/>
      <c r="DE146" s="28"/>
      <c r="DF146" s="28"/>
      <c r="DG146" s="28"/>
      <c r="DH146" s="28"/>
      <c r="DI146" s="28"/>
      <c r="DJ146" s="28"/>
      <c r="DK146" s="28"/>
      <c r="DL146" s="28"/>
      <c r="DM146" s="28"/>
      <c r="DN146" s="28"/>
      <c r="DO146" s="28"/>
      <c r="DP146" s="28"/>
      <c r="DQ146" s="28"/>
      <c r="DR146" s="28"/>
      <c r="DS146" s="28"/>
      <c r="DT146" s="28"/>
      <c r="DU146" s="28"/>
      <c r="DV146" s="28"/>
      <c r="DW146" s="28"/>
      <c r="DX146" s="28"/>
      <c r="DY146" s="28"/>
      <c r="DZ146" s="28"/>
      <c r="EA146" s="28"/>
      <c r="EB146" s="28"/>
      <c r="EC146" s="28"/>
      <c r="ED146" s="28"/>
      <c r="EE146" s="28"/>
      <c r="EF146" s="28"/>
      <c r="EG146" s="28"/>
      <c r="EH146" s="28"/>
      <c r="EI146" s="28"/>
    </row>
    <row r="147" spans="1:139" s="109" customFormat="1">
      <c r="A147" s="350"/>
      <c r="B147" s="347"/>
      <c r="C147" s="355"/>
      <c r="D147" s="356"/>
      <c r="E147" s="357"/>
      <c r="F147" s="290"/>
      <c r="G147" s="339"/>
      <c r="H147" s="340"/>
      <c r="I147" s="323"/>
      <c r="J147" s="362"/>
      <c r="K147" s="362"/>
      <c r="L147" s="309"/>
      <c r="M147" s="300"/>
      <c r="N147" s="312"/>
      <c r="O147" s="300"/>
      <c r="P147" s="323"/>
      <c r="Q147" s="303"/>
      <c r="R147" s="303"/>
      <c r="S147" s="306"/>
      <c r="T147" s="303"/>
      <c r="U147" s="335"/>
      <c r="V147" s="26"/>
      <c r="W147" s="27"/>
      <c r="X147" s="329"/>
      <c r="Y147" s="269"/>
      <c r="Z147" s="269"/>
      <c r="AA147" s="269"/>
      <c r="AB147" s="269"/>
      <c r="AC147" s="269"/>
      <c r="AD147" s="269"/>
      <c r="AE147" s="269"/>
      <c r="AF147" s="269"/>
      <c r="AG147" s="269"/>
      <c r="AH147" s="269"/>
      <c r="AI147" s="269"/>
      <c r="AJ147" s="269"/>
      <c r="AK147" s="269"/>
      <c r="AL147" s="269"/>
      <c r="AM147" s="269"/>
      <c r="AN147" s="269"/>
      <c r="AO147" s="269"/>
      <c r="AP147" s="320"/>
      <c r="AQ147" s="28"/>
      <c r="AR147" s="28"/>
      <c r="AS147" s="269"/>
      <c r="AT147" s="269"/>
      <c r="AU147" s="269"/>
      <c r="AV147" s="269"/>
      <c r="AW147" s="269"/>
      <c r="AX147" s="269"/>
      <c r="AY147" s="269"/>
      <c r="AZ147" s="269"/>
      <c r="BA147" s="269"/>
      <c r="BB147" s="269"/>
      <c r="BC147" s="269"/>
      <c r="BD147" s="269"/>
      <c r="BE147" s="269"/>
      <c r="BF147" s="269"/>
      <c r="BG147" s="269"/>
      <c r="BH147" s="269"/>
      <c r="BI147" s="269"/>
      <c r="BJ147" s="269"/>
      <c r="BK147" s="269"/>
      <c r="BL147" s="28"/>
      <c r="BM147" s="28"/>
      <c r="BN147" s="28"/>
      <c r="BO147" s="28"/>
      <c r="BP147" s="28"/>
      <c r="BQ147" s="28"/>
      <c r="BR147" s="28"/>
      <c r="BS147" s="28"/>
      <c r="BT147" s="28"/>
      <c r="BU147" s="28"/>
      <c r="BV147" s="28"/>
      <c r="BW147" s="28"/>
      <c r="BX147" s="28"/>
      <c r="BY147" s="28"/>
      <c r="BZ147" s="28"/>
      <c r="CA147" s="28"/>
      <c r="CB147" s="28"/>
      <c r="CC147" s="28"/>
      <c r="CD147" s="28"/>
      <c r="CE147" s="28"/>
      <c r="CF147" s="28"/>
      <c r="CG147" s="28"/>
      <c r="CH147" s="28"/>
      <c r="CI147" s="28"/>
      <c r="CJ147" s="28"/>
      <c r="CK147" s="28"/>
      <c r="CL147" s="28"/>
      <c r="CM147" s="28"/>
      <c r="CN147" s="28"/>
      <c r="CO147" s="28"/>
      <c r="CP147" s="28"/>
      <c r="CQ147" s="28"/>
      <c r="CR147" s="28"/>
      <c r="CS147" s="28"/>
      <c r="CT147" s="28"/>
      <c r="CU147" s="28"/>
      <c r="CV147" s="28"/>
      <c r="CW147" s="28"/>
      <c r="CX147" s="28"/>
      <c r="CY147" s="28"/>
      <c r="CZ147" s="28"/>
      <c r="DA147" s="28"/>
      <c r="DB147" s="28"/>
      <c r="DC147" s="28"/>
      <c r="DD147" s="28"/>
      <c r="DE147" s="28"/>
      <c r="DF147" s="28"/>
      <c r="DG147" s="28"/>
      <c r="DH147" s="28"/>
      <c r="DI147" s="28"/>
      <c r="DJ147" s="28"/>
      <c r="DK147" s="28"/>
      <c r="DL147" s="28"/>
      <c r="DM147" s="28"/>
      <c r="DN147" s="28"/>
      <c r="DO147" s="28"/>
      <c r="DP147" s="28"/>
      <c r="DQ147" s="28"/>
      <c r="DR147" s="28"/>
      <c r="DS147" s="28"/>
      <c r="DT147" s="28"/>
      <c r="DU147" s="28"/>
      <c r="DV147" s="28"/>
      <c r="DW147" s="28"/>
      <c r="DX147" s="28"/>
      <c r="DY147" s="28"/>
      <c r="DZ147" s="28"/>
      <c r="EA147" s="28"/>
      <c r="EB147" s="28"/>
      <c r="EC147" s="28"/>
      <c r="ED147" s="28"/>
      <c r="EE147" s="28"/>
      <c r="EF147" s="28"/>
      <c r="EG147" s="28"/>
      <c r="EH147" s="28"/>
      <c r="EI147" s="28"/>
    </row>
    <row r="148" spans="1:139" s="109" customFormat="1">
      <c r="A148" s="350"/>
      <c r="B148" s="347"/>
      <c r="C148" s="355"/>
      <c r="D148" s="356"/>
      <c r="E148" s="357"/>
      <c r="F148" s="290"/>
      <c r="G148" s="339"/>
      <c r="H148" s="340"/>
      <c r="I148" s="323"/>
      <c r="J148" s="362"/>
      <c r="K148" s="362"/>
      <c r="L148" s="309"/>
      <c r="M148" s="300"/>
      <c r="N148" s="312"/>
      <c r="O148" s="300"/>
      <c r="P148" s="323"/>
      <c r="Q148" s="303"/>
      <c r="R148" s="303"/>
      <c r="S148" s="306"/>
      <c r="T148" s="303"/>
      <c r="U148" s="335"/>
      <c r="V148" s="26"/>
      <c r="W148" s="27"/>
      <c r="X148" s="329"/>
      <c r="Y148" s="269"/>
      <c r="Z148" s="269"/>
      <c r="AA148" s="269"/>
      <c r="AB148" s="269"/>
      <c r="AC148" s="269"/>
      <c r="AD148" s="269"/>
      <c r="AE148" s="269"/>
      <c r="AF148" s="269"/>
      <c r="AG148" s="269"/>
      <c r="AH148" s="269"/>
      <c r="AI148" s="269"/>
      <c r="AJ148" s="269"/>
      <c r="AK148" s="269"/>
      <c r="AL148" s="269"/>
      <c r="AM148" s="269"/>
      <c r="AN148" s="269"/>
      <c r="AO148" s="269"/>
      <c r="AP148" s="320"/>
      <c r="AQ148" s="28"/>
      <c r="AR148" s="28"/>
      <c r="AS148" s="269"/>
      <c r="AT148" s="269"/>
      <c r="AU148" s="269"/>
      <c r="AV148" s="269"/>
      <c r="AW148" s="269"/>
      <c r="AX148" s="269"/>
      <c r="AY148" s="269"/>
      <c r="AZ148" s="269"/>
      <c r="BA148" s="269"/>
      <c r="BB148" s="269"/>
      <c r="BC148" s="269"/>
      <c r="BD148" s="269"/>
      <c r="BE148" s="269"/>
      <c r="BF148" s="269"/>
      <c r="BG148" s="269"/>
      <c r="BH148" s="269"/>
      <c r="BI148" s="269"/>
      <c r="BJ148" s="269"/>
      <c r="BK148" s="269"/>
      <c r="BL148" s="28"/>
      <c r="BM148" s="28"/>
      <c r="BN148" s="28"/>
      <c r="BO148" s="28"/>
      <c r="BP148" s="28"/>
      <c r="BQ148" s="28"/>
      <c r="BR148" s="28"/>
      <c r="BS148" s="28"/>
      <c r="BT148" s="28"/>
      <c r="BU148" s="28"/>
      <c r="BV148" s="28"/>
      <c r="BW148" s="28"/>
      <c r="BX148" s="28"/>
      <c r="BY148" s="28"/>
      <c r="BZ148" s="28"/>
      <c r="CA148" s="28"/>
      <c r="CB148" s="28"/>
      <c r="CC148" s="28"/>
      <c r="CD148" s="28"/>
      <c r="CE148" s="28"/>
      <c r="CF148" s="28"/>
      <c r="CG148" s="28"/>
      <c r="CH148" s="28"/>
      <c r="CI148" s="28"/>
      <c r="CJ148" s="28"/>
      <c r="CK148" s="28"/>
      <c r="CL148" s="28"/>
      <c r="CM148" s="28"/>
      <c r="CN148" s="28"/>
      <c r="CO148" s="28"/>
      <c r="CP148" s="28"/>
      <c r="CQ148" s="28"/>
      <c r="CR148" s="28"/>
      <c r="CS148" s="28"/>
      <c r="CT148" s="28"/>
      <c r="CU148" s="28"/>
      <c r="CV148" s="28"/>
      <c r="CW148" s="28"/>
      <c r="CX148" s="28"/>
      <c r="CY148" s="28"/>
      <c r="CZ148" s="28"/>
      <c r="DA148" s="28"/>
      <c r="DB148" s="28"/>
      <c r="DC148" s="28"/>
      <c r="DD148" s="28"/>
      <c r="DE148" s="28"/>
      <c r="DF148" s="28"/>
      <c r="DG148" s="28"/>
      <c r="DH148" s="28"/>
      <c r="DI148" s="28"/>
      <c r="DJ148" s="28"/>
      <c r="DK148" s="28"/>
      <c r="DL148" s="28"/>
      <c r="DM148" s="28"/>
      <c r="DN148" s="28"/>
      <c r="DO148" s="28"/>
      <c r="DP148" s="28"/>
      <c r="DQ148" s="28"/>
      <c r="DR148" s="28"/>
      <c r="DS148" s="28"/>
      <c r="DT148" s="28"/>
      <c r="DU148" s="28"/>
      <c r="DV148" s="28"/>
      <c r="DW148" s="28"/>
      <c r="DX148" s="28"/>
      <c r="DY148" s="28"/>
      <c r="DZ148" s="28"/>
      <c r="EA148" s="28"/>
      <c r="EB148" s="28"/>
      <c r="EC148" s="28"/>
      <c r="ED148" s="28"/>
      <c r="EE148" s="28"/>
      <c r="EF148" s="28"/>
      <c r="EG148" s="28"/>
      <c r="EH148" s="28"/>
      <c r="EI148" s="28"/>
    </row>
    <row r="149" spans="1:139" s="109" customFormat="1">
      <c r="A149" s="350"/>
      <c r="B149" s="347"/>
      <c r="C149" s="355"/>
      <c r="D149" s="356"/>
      <c r="E149" s="357"/>
      <c r="F149" s="290"/>
      <c r="G149" s="339"/>
      <c r="H149" s="340"/>
      <c r="I149" s="323"/>
      <c r="J149" s="362"/>
      <c r="K149" s="362"/>
      <c r="L149" s="309"/>
      <c r="M149" s="300"/>
      <c r="N149" s="312"/>
      <c r="O149" s="300"/>
      <c r="P149" s="323"/>
      <c r="Q149" s="303"/>
      <c r="R149" s="303"/>
      <c r="S149" s="306"/>
      <c r="T149" s="303"/>
      <c r="U149" s="335"/>
      <c r="V149" s="26"/>
      <c r="W149" s="27"/>
      <c r="X149" s="329"/>
      <c r="Y149" s="269"/>
      <c r="Z149" s="269"/>
      <c r="AA149" s="269"/>
      <c r="AB149" s="269"/>
      <c r="AC149" s="269"/>
      <c r="AD149" s="269"/>
      <c r="AE149" s="269"/>
      <c r="AF149" s="269"/>
      <c r="AG149" s="269"/>
      <c r="AH149" s="269"/>
      <c r="AI149" s="269"/>
      <c r="AJ149" s="269"/>
      <c r="AK149" s="269"/>
      <c r="AL149" s="269"/>
      <c r="AM149" s="269"/>
      <c r="AN149" s="269"/>
      <c r="AO149" s="269"/>
      <c r="AP149" s="320"/>
      <c r="AQ149" s="28"/>
      <c r="AR149" s="28"/>
      <c r="AS149" s="269"/>
      <c r="AT149" s="269"/>
      <c r="AU149" s="269"/>
      <c r="AV149" s="269"/>
      <c r="AW149" s="269"/>
      <c r="AX149" s="269"/>
      <c r="AY149" s="269"/>
      <c r="AZ149" s="269"/>
      <c r="BA149" s="269"/>
      <c r="BB149" s="269"/>
      <c r="BC149" s="269"/>
      <c r="BD149" s="269"/>
      <c r="BE149" s="269"/>
      <c r="BF149" s="269"/>
      <c r="BG149" s="269"/>
      <c r="BH149" s="269"/>
      <c r="BI149" s="269"/>
      <c r="BJ149" s="269"/>
      <c r="BK149" s="269"/>
      <c r="BL149" s="28"/>
      <c r="BM149" s="28"/>
      <c r="BN149" s="28"/>
      <c r="BO149" s="28"/>
      <c r="BP149" s="28"/>
      <c r="BQ149" s="28"/>
      <c r="BR149" s="28"/>
      <c r="BS149" s="28"/>
      <c r="BT149" s="28"/>
      <c r="BU149" s="28"/>
      <c r="BV149" s="28"/>
      <c r="BW149" s="28"/>
      <c r="BX149" s="28"/>
      <c r="BY149" s="28"/>
      <c r="BZ149" s="28"/>
      <c r="CA149" s="28"/>
      <c r="CB149" s="28"/>
      <c r="CC149" s="28"/>
      <c r="CD149" s="28"/>
      <c r="CE149" s="28"/>
      <c r="CF149" s="28"/>
      <c r="CG149" s="28"/>
      <c r="CH149" s="28"/>
      <c r="CI149" s="28"/>
      <c r="CJ149" s="28"/>
      <c r="CK149" s="28"/>
      <c r="CL149" s="28"/>
      <c r="CM149" s="28"/>
      <c r="CN149" s="28"/>
      <c r="CO149" s="28"/>
      <c r="CP149" s="28"/>
      <c r="CQ149" s="28"/>
      <c r="CR149" s="28"/>
      <c r="CS149" s="28"/>
      <c r="CT149" s="28"/>
      <c r="CU149" s="28"/>
      <c r="CV149" s="28"/>
      <c r="CW149" s="28"/>
      <c r="CX149" s="28"/>
      <c r="CY149" s="28"/>
      <c r="CZ149" s="28"/>
      <c r="DA149" s="28"/>
      <c r="DB149" s="28"/>
      <c r="DC149" s="28"/>
      <c r="DD149" s="28"/>
      <c r="DE149" s="28"/>
      <c r="DF149" s="28"/>
      <c r="DG149" s="28"/>
      <c r="DH149" s="28"/>
      <c r="DI149" s="28"/>
      <c r="DJ149" s="28"/>
      <c r="DK149" s="28"/>
      <c r="DL149" s="28"/>
      <c r="DM149" s="28"/>
      <c r="DN149" s="28"/>
      <c r="DO149" s="28"/>
      <c r="DP149" s="28"/>
      <c r="DQ149" s="28"/>
      <c r="DR149" s="28"/>
      <c r="DS149" s="28"/>
      <c r="DT149" s="28"/>
      <c r="DU149" s="28"/>
      <c r="DV149" s="28"/>
      <c r="DW149" s="28"/>
      <c r="DX149" s="28"/>
      <c r="DY149" s="28"/>
      <c r="DZ149" s="28"/>
      <c r="EA149" s="28"/>
      <c r="EB149" s="28"/>
      <c r="EC149" s="28"/>
      <c r="ED149" s="28"/>
      <c r="EE149" s="28"/>
      <c r="EF149" s="28"/>
      <c r="EG149" s="28"/>
      <c r="EH149" s="28"/>
      <c r="EI149" s="28"/>
    </row>
    <row r="150" spans="1:139" s="109" customFormat="1" ht="13.5" thickBot="1">
      <c r="A150" s="351"/>
      <c r="B150" s="348"/>
      <c r="C150" s="358"/>
      <c r="D150" s="359"/>
      <c r="E150" s="360"/>
      <c r="F150" s="291"/>
      <c r="G150" s="341"/>
      <c r="H150" s="342"/>
      <c r="I150" s="324"/>
      <c r="J150" s="363"/>
      <c r="K150" s="363"/>
      <c r="L150" s="310"/>
      <c r="M150" s="301"/>
      <c r="N150" s="313"/>
      <c r="O150" s="301"/>
      <c r="P150" s="324"/>
      <c r="Q150" s="304"/>
      <c r="R150" s="304"/>
      <c r="S150" s="307"/>
      <c r="T150" s="304"/>
      <c r="U150" s="336"/>
      <c r="V150" s="26"/>
      <c r="W150" s="27"/>
      <c r="X150" s="330"/>
      <c r="Y150" s="270"/>
      <c r="Z150" s="270"/>
      <c r="AA150" s="270"/>
      <c r="AB150" s="270"/>
      <c r="AC150" s="270"/>
      <c r="AD150" s="270"/>
      <c r="AE150" s="270"/>
      <c r="AF150" s="270"/>
      <c r="AG150" s="270"/>
      <c r="AH150" s="270"/>
      <c r="AI150" s="270"/>
      <c r="AJ150" s="270"/>
      <c r="AK150" s="270"/>
      <c r="AL150" s="270"/>
      <c r="AM150" s="270"/>
      <c r="AN150" s="270"/>
      <c r="AO150" s="270"/>
      <c r="AP150" s="321"/>
      <c r="AQ150" s="28"/>
      <c r="AR150" s="28"/>
      <c r="AS150" s="270"/>
      <c r="AT150" s="270"/>
      <c r="AU150" s="270"/>
      <c r="AV150" s="270"/>
      <c r="AW150" s="270"/>
      <c r="AX150" s="270"/>
      <c r="AY150" s="270"/>
      <c r="AZ150" s="270"/>
      <c r="BA150" s="270"/>
      <c r="BB150" s="270"/>
      <c r="BC150" s="270"/>
      <c r="BD150" s="270"/>
      <c r="BE150" s="270"/>
      <c r="BF150" s="270"/>
      <c r="BG150" s="270"/>
      <c r="BH150" s="270"/>
      <c r="BI150" s="270"/>
      <c r="BJ150" s="270"/>
      <c r="BK150" s="270"/>
      <c r="BL150" s="28"/>
      <c r="BM150" s="28"/>
      <c r="BN150" s="28"/>
      <c r="BO150" s="28"/>
      <c r="BP150" s="28"/>
      <c r="BQ150" s="28"/>
      <c r="BR150" s="28"/>
      <c r="BS150" s="28"/>
      <c r="BT150" s="28"/>
      <c r="BU150" s="28"/>
      <c r="BV150" s="28"/>
      <c r="BW150" s="28"/>
      <c r="BX150" s="28"/>
      <c r="BY150" s="28"/>
      <c r="BZ150" s="28"/>
      <c r="CA150" s="28"/>
      <c r="CB150" s="28"/>
      <c r="CC150" s="28"/>
      <c r="CD150" s="28"/>
      <c r="CE150" s="28"/>
      <c r="CF150" s="28"/>
      <c r="CG150" s="28"/>
      <c r="CH150" s="28"/>
      <c r="CI150" s="28"/>
      <c r="CJ150" s="28"/>
      <c r="CK150" s="28"/>
      <c r="CL150" s="28"/>
      <c r="CM150" s="28"/>
      <c r="CN150" s="28"/>
      <c r="CO150" s="28"/>
      <c r="CP150" s="28"/>
      <c r="CQ150" s="28"/>
      <c r="CR150" s="28"/>
      <c r="CS150" s="28"/>
      <c r="CT150" s="28"/>
      <c r="CU150" s="28"/>
      <c r="CV150" s="28"/>
      <c r="CW150" s="28"/>
      <c r="CX150" s="28"/>
      <c r="CY150" s="28"/>
      <c r="CZ150" s="28"/>
      <c r="DA150" s="28"/>
      <c r="DB150" s="28"/>
      <c r="DC150" s="28"/>
      <c r="DD150" s="28"/>
      <c r="DE150" s="28"/>
      <c r="DF150" s="28"/>
      <c r="DG150" s="28"/>
      <c r="DH150" s="28"/>
      <c r="DI150" s="28"/>
      <c r="DJ150" s="28"/>
      <c r="DK150" s="28"/>
      <c r="DL150" s="28"/>
      <c r="DM150" s="28"/>
      <c r="DN150" s="28"/>
      <c r="DO150" s="28"/>
      <c r="DP150" s="28"/>
      <c r="DQ150" s="28"/>
      <c r="DR150" s="28"/>
      <c r="DS150" s="28"/>
      <c r="DT150" s="28"/>
      <c r="DU150" s="28"/>
      <c r="DV150" s="28"/>
      <c r="DW150" s="28"/>
      <c r="DX150" s="28"/>
      <c r="DY150" s="28"/>
      <c r="DZ150" s="28"/>
      <c r="EA150" s="28"/>
      <c r="EB150" s="28"/>
      <c r="EC150" s="28"/>
      <c r="ED150" s="28"/>
      <c r="EE150" s="28"/>
      <c r="EF150" s="28"/>
      <c r="EG150" s="28"/>
      <c r="EH150" s="28"/>
      <c r="EI150" s="28"/>
    </row>
    <row r="151" spans="1:139">
      <c r="A151" s="115"/>
      <c r="C151" s="100"/>
      <c r="E151" s="100"/>
      <c r="G151" s="48"/>
      <c r="J151" s="150"/>
    </row>
    <row r="152" spans="1:139" s="7" customFormat="1">
      <c r="A152" s="19" t="s">
        <v>3</v>
      </c>
      <c r="B152" s="189">
        <f>SUM(B27:B151)</f>
        <v>0</v>
      </c>
      <c r="C152" s="208"/>
      <c r="D152" s="189">
        <f>SUM(D27:D151)</f>
        <v>0</v>
      </c>
      <c r="E152" s="208"/>
      <c r="F152" s="114">
        <f>SUM(F27:F151)</f>
        <v>0</v>
      </c>
      <c r="G152" s="48"/>
      <c r="H152" s="42"/>
      <c r="I152" s="125"/>
      <c r="K152" s="367" t="s">
        <v>62</v>
      </c>
      <c r="L152" s="367"/>
      <c r="M152" s="367"/>
      <c r="N152" s="114">
        <f>SUM(N27:N150)</f>
        <v>0</v>
      </c>
      <c r="O152" s="138"/>
      <c r="P152" s="138"/>
      <c r="Q152" s="138"/>
      <c r="R152" s="138"/>
      <c r="U152" s="125"/>
      <c r="V152" s="125"/>
      <c r="W152" s="30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</row>
    <row r="153" spans="1:139">
      <c r="A153" s="47"/>
      <c r="B153" s="190"/>
      <c r="C153" s="48"/>
      <c r="D153" s="190"/>
      <c r="E153" s="48"/>
      <c r="F153" s="118"/>
      <c r="G153" s="66"/>
      <c r="H153" s="3"/>
      <c r="I153" s="3"/>
      <c r="L153" s="2"/>
      <c r="O153" s="139"/>
      <c r="P153" s="139"/>
      <c r="Q153" s="139"/>
      <c r="R153" s="139"/>
      <c r="W153" s="30" t="s">
        <v>3</v>
      </c>
      <c r="X153" s="30">
        <f t="shared" ref="X153:AN153" si="42">SUM(X26:X152)</f>
        <v>0</v>
      </c>
      <c r="Y153" s="30">
        <f t="shared" si="42"/>
        <v>0</v>
      </c>
      <c r="Z153" s="30">
        <f t="shared" si="42"/>
        <v>0</v>
      </c>
      <c r="AA153" s="30">
        <f t="shared" si="42"/>
        <v>0</v>
      </c>
      <c r="AB153" s="30">
        <f t="shared" si="42"/>
        <v>0</v>
      </c>
      <c r="AC153" s="30">
        <f t="shared" si="42"/>
        <v>0</v>
      </c>
      <c r="AD153" s="30">
        <f t="shared" si="42"/>
        <v>0</v>
      </c>
      <c r="AE153" s="30">
        <f t="shared" si="42"/>
        <v>0</v>
      </c>
      <c r="AF153" s="30">
        <f t="shared" si="42"/>
        <v>0</v>
      </c>
      <c r="AG153" s="30">
        <f t="shared" si="42"/>
        <v>0</v>
      </c>
      <c r="AH153" s="30">
        <f t="shared" si="42"/>
        <v>0</v>
      </c>
      <c r="AI153" s="30">
        <f t="shared" si="42"/>
        <v>0</v>
      </c>
      <c r="AJ153" s="30">
        <f t="shared" si="42"/>
        <v>0</v>
      </c>
      <c r="AK153" s="30">
        <f t="shared" si="42"/>
        <v>0</v>
      </c>
      <c r="AL153" s="30">
        <f t="shared" si="42"/>
        <v>0</v>
      </c>
      <c r="AM153" s="30">
        <f t="shared" si="42"/>
        <v>0</v>
      </c>
      <c r="AN153" s="30">
        <f t="shared" si="42"/>
        <v>0</v>
      </c>
      <c r="AO153" s="30">
        <f>SUM(AO26:AO152)</f>
        <v>0</v>
      </c>
      <c r="AP153" s="30">
        <f>SUM(AP26:AP152)</f>
        <v>0</v>
      </c>
      <c r="AS153" s="30">
        <f t="shared" ref="AS153:BK153" si="43">SUM(AS26:AS152)</f>
        <v>0</v>
      </c>
      <c r="AT153" s="30">
        <f t="shared" si="43"/>
        <v>0</v>
      </c>
      <c r="AU153" s="30">
        <f t="shared" si="43"/>
        <v>0</v>
      </c>
      <c r="AV153" s="30">
        <f t="shared" si="43"/>
        <v>0</v>
      </c>
      <c r="AW153" s="30">
        <f t="shared" si="43"/>
        <v>0</v>
      </c>
      <c r="AX153" s="30">
        <f t="shared" si="43"/>
        <v>0</v>
      </c>
      <c r="AY153" s="30">
        <f t="shared" si="43"/>
        <v>0</v>
      </c>
      <c r="AZ153" s="30">
        <f t="shared" si="43"/>
        <v>0</v>
      </c>
      <c r="BA153" s="30">
        <f t="shared" si="43"/>
        <v>0</v>
      </c>
      <c r="BB153" s="30">
        <f t="shared" si="43"/>
        <v>0</v>
      </c>
      <c r="BC153" s="30">
        <f t="shared" si="43"/>
        <v>0</v>
      </c>
      <c r="BD153" s="30">
        <f t="shared" si="43"/>
        <v>0</v>
      </c>
      <c r="BE153" s="30">
        <f t="shared" si="43"/>
        <v>0</v>
      </c>
      <c r="BF153" s="30">
        <f t="shared" si="43"/>
        <v>0</v>
      </c>
      <c r="BG153" s="30">
        <f t="shared" si="43"/>
        <v>0</v>
      </c>
      <c r="BH153" s="30">
        <f t="shared" si="43"/>
        <v>0</v>
      </c>
      <c r="BI153" s="30">
        <f t="shared" si="43"/>
        <v>0</v>
      </c>
      <c r="BJ153" s="30">
        <f t="shared" si="43"/>
        <v>0</v>
      </c>
      <c r="BK153" s="30">
        <f t="shared" si="43"/>
        <v>0</v>
      </c>
    </row>
    <row r="154" spans="1:139">
      <c r="A154" s="47"/>
      <c r="B154" s="190"/>
      <c r="C154" s="48"/>
      <c r="D154" s="190"/>
      <c r="E154" s="48"/>
      <c r="F154" s="118"/>
      <c r="G154" s="67"/>
      <c r="H154" s="3"/>
      <c r="I154" s="3"/>
      <c r="K154" s="364" t="s">
        <v>63</v>
      </c>
      <c r="L154" s="365"/>
      <c r="M154" s="366"/>
      <c r="N154" s="151" t="e">
        <f>IF(G17-N152&gt;0,G17-N152,"Congratulations!! You have exceeded the required SWRv by "&amp;ROUND(N152-G17,0)&amp;" cubic feet.")</f>
        <v>#DIV/0!</v>
      </c>
      <c r="O154" s="2"/>
      <c r="P154" s="2"/>
      <c r="Q154" s="2"/>
      <c r="R154" s="2"/>
      <c r="W154" s="3"/>
      <c r="Y154" s="4"/>
      <c r="Z154" s="4"/>
      <c r="AA154" s="4"/>
      <c r="AB154" s="4"/>
      <c r="AC154" s="4"/>
    </row>
    <row r="155" spans="1:139">
      <c r="A155" s="13"/>
      <c r="B155" s="191"/>
      <c r="C155" s="54"/>
      <c r="D155" s="191"/>
      <c r="E155" s="54"/>
      <c r="F155" s="118"/>
      <c r="G155" s="27"/>
      <c r="H155" s="3"/>
      <c r="I155" s="3"/>
      <c r="K155" s="364" t="s">
        <v>163</v>
      </c>
      <c r="L155" s="365"/>
      <c r="M155" s="366"/>
      <c r="N155" s="151" t="e">
        <f>IF(G17-N152&gt;0,(G17-N152)*7.48,"Congratulations!! You have exceeded the required SWRv by "&amp;ROUND((N152-G17)*7.48,0)&amp;" gallons.")</f>
        <v>#DIV/0!</v>
      </c>
      <c r="O155" s="100"/>
      <c r="P155" s="100"/>
      <c r="Q155" s="100"/>
      <c r="R155" s="100"/>
      <c r="W155" s="3"/>
      <c r="Y155" s="4"/>
      <c r="Z155" s="4"/>
      <c r="AA155" s="4"/>
      <c r="AB155" s="4"/>
      <c r="AC155" s="4"/>
    </row>
    <row r="156" spans="1:139">
      <c r="A156" s="45"/>
      <c r="B156" s="192"/>
      <c r="C156" s="45"/>
      <c r="D156" s="192"/>
      <c r="E156" s="45"/>
      <c r="F156" s="144"/>
      <c r="G156" s="3"/>
      <c r="H156" s="3"/>
      <c r="I156" s="3"/>
      <c r="O156" s="100"/>
      <c r="P156" s="100"/>
      <c r="Q156" s="333" t="s">
        <v>92</v>
      </c>
      <c r="R156" s="332"/>
      <c r="S156" s="184">
        <f>SUM(S27:S139)</f>
        <v>0</v>
      </c>
      <c r="W156" s="3"/>
      <c r="Y156" s="4"/>
      <c r="Z156" s="4"/>
      <c r="AA156" s="4"/>
      <c r="AB156" s="4"/>
      <c r="AC156" s="4"/>
    </row>
    <row r="157" spans="1:139">
      <c r="A157" s="45"/>
      <c r="B157" s="192"/>
      <c r="C157" s="45"/>
      <c r="D157" s="192"/>
      <c r="E157" s="45"/>
      <c r="F157" s="144"/>
      <c r="G157" s="3"/>
      <c r="H157" s="3"/>
      <c r="I157" s="3"/>
      <c r="K157" s="364" t="s">
        <v>112</v>
      </c>
      <c r="L157" s="365"/>
      <c r="M157" s="366"/>
      <c r="N157" s="72" t="e">
        <f>IF(N152&gt;=0.5*G17,"Yes", "No")</f>
        <v>#DIV/0!</v>
      </c>
      <c r="O157" s="100"/>
      <c r="P157" s="100"/>
      <c r="Q157" s="100"/>
      <c r="R157" s="100"/>
      <c r="S157" s="182"/>
      <c r="T157" s="139"/>
      <c r="W157" s="3"/>
      <c r="Y157" s="4"/>
      <c r="Z157" s="4"/>
      <c r="AA157" s="4"/>
      <c r="AB157" s="4"/>
      <c r="AC157" s="4"/>
    </row>
    <row r="158" spans="1:139" ht="12" customHeight="1">
      <c r="B158" s="190"/>
      <c r="C158" s="48"/>
      <c r="D158" s="190"/>
      <c r="E158" s="48"/>
      <c r="F158" s="118"/>
      <c r="H158" s="27"/>
      <c r="I158" s="27"/>
      <c r="J158" s="119"/>
      <c r="O158" s="140"/>
      <c r="P158" s="140"/>
      <c r="Q158" s="331" t="s">
        <v>113</v>
      </c>
      <c r="R158" s="332"/>
      <c r="S158" s="183" t="str">
        <f>IF('Site Data'!C47="No", "N/A", IF(N156="Yes","N/A",IF(S156&gt;=0.6*G21,"Yes","No")))</f>
        <v>N/A</v>
      </c>
      <c r="T158" s="2"/>
      <c r="U158" s="83"/>
      <c r="V158" s="83"/>
      <c r="W158" s="3"/>
      <c r="Y158" s="4"/>
      <c r="Z158" s="4"/>
      <c r="AA158" s="4"/>
      <c r="AB158" s="4"/>
      <c r="AC158" s="4"/>
    </row>
    <row r="159" spans="1:139" ht="12" customHeight="1">
      <c r="B159" s="190"/>
      <c r="C159" s="48"/>
      <c r="D159" s="190"/>
      <c r="E159" s="48"/>
      <c r="F159" s="118"/>
      <c r="G159" s="81"/>
      <c r="O159" s="100"/>
      <c r="P159" s="100"/>
      <c r="Q159" s="100"/>
      <c r="R159" s="100"/>
      <c r="S159" s="62"/>
      <c r="T159" s="100"/>
      <c r="W159" s="3"/>
      <c r="Y159" s="4"/>
      <c r="Z159" s="4"/>
      <c r="AA159" s="4"/>
      <c r="AB159" s="4"/>
      <c r="AC159" s="4"/>
    </row>
    <row r="160" spans="1:139" ht="12" customHeight="1">
      <c r="B160" s="190"/>
      <c r="C160" s="48"/>
      <c r="D160" s="190"/>
      <c r="E160" s="48"/>
      <c r="F160" s="118"/>
      <c r="G160" s="81"/>
      <c r="K160" s="170"/>
      <c r="L160" s="170"/>
      <c r="M160" s="170"/>
      <c r="N160" s="203"/>
      <c r="O160" s="100"/>
      <c r="P160" s="100"/>
      <c r="Q160" s="100"/>
      <c r="R160" s="100"/>
      <c r="S160" s="100"/>
      <c r="T160" s="100"/>
      <c r="W160" s="3"/>
      <c r="Y160" s="4"/>
      <c r="Z160" s="4"/>
      <c r="AA160" s="4"/>
      <c r="AB160" s="4"/>
      <c r="AC160" s="4"/>
    </row>
    <row r="161" spans="1:29" ht="12" hidden="1" customHeight="1">
      <c r="A161" s="63" t="s">
        <v>21</v>
      </c>
      <c r="B161" s="190"/>
      <c r="C161" s="48"/>
      <c r="D161" s="190"/>
      <c r="E161" s="48"/>
      <c r="G161" s="81"/>
      <c r="K161" s="113"/>
      <c r="L161" s="163"/>
      <c r="M161" s="113"/>
      <c r="N161" s="113"/>
      <c r="O161" s="100"/>
      <c r="P161" s="100"/>
      <c r="Q161" s="100"/>
      <c r="R161" s="100"/>
      <c r="S161" s="100"/>
      <c r="T161" s="100"/>
      <c r="W161" s="3"/>
      <c r="Y161" s="4"/>
      <c r="Z161" s="4"/>
      <c r="AA161" s="4"/>
      <c r="AB161" s="4"/>
      <c r="AC161" s="4"/>
    </row>
    <row r="162" spans="1:29" ht="12" hidden="1" customHeight="1">
      <c r="A162" s="116" t="s">
        <v>38</v>
      </c>
      <c r="B162" s="190"/>
      <c r="C162" s="48"/>
      <c r="D162" s="190"/>
      <c r="E162" s="48"/>
      <c r="F162" s="118"/>
      <c r="G162" s="81"/>
      <c r="H162" s="3"/>
      <c r="K162" s="204"/>
      <c r="L162" s="204"/>
      <c r="M162" s="204"/>
      <c r="N162" s="205"/>
      <c r="O162" s="100"/>
      <c r="P162" s="100"/>
      <c r="Q162" s="100"/>
      <c r="R162" s="100"/>
      <c r="S162" s="100"/>
      <c r="T162" s="100"/>
      <c r="V162" s="81"/>
      <c r="W162" s="3"/>
      <c r="Y162" s="4"/>
      <c r="Z162" s="4"/>
      <c r="AA162" s="4"/>
      <c r="AB162" s="4"/>
      <c r="AC162" s="4"/>
    </row>
    <row r="163" spans="1:29" ht="12" hidden="1" customHeight="1">
      <c r="A163" s="116" t="s">
        <v>56</v>
      </c>
      <c r="B163" s="190"/>
      <c r="C163" s="48"/>
      <c r="D163" s="190"/>
      <c r="E163" s="48"/>
      <c r="F163" s="118"/>
      <c r="G163" s="81"/>
      <c r="H163" s="3"/>
      <c r="N163" s="141"/>
      <c r="O163" s="100"/>
      <c r="P163" s="100"/>
      <c r="Q163" s="100"/>
      <c r="R163" s="100"/>
      <c r="S163" s="100"/>
      <c r="T163" s="100"/>
      <c r="V163" s="81"/>
      <c r="W163" s="3"/>
      <c r="Y163" s="4"/>
      <c r="Z163" s="4"/>
      <c r="AA163" s="4"/>
      <c r="AB163" s="4"/>
      <c r="AC163" s="4"/>
    </row>
    <row r="164" spans="1:29" ht="12" hidden="1" customHeight="1">
      <c r="A164" s="116" t="s">
        <v>43</v>
      </c>
      <c r="B164" s="190"/>
      <c r="C164" s="48"/>
      <c r="D164" s="190"/>
      <c r="E164" s="48"/>
      <c r="F164" s="118"/>
      <c r="G164" s="81"/>
      <c r="H164" s="3"/>
      <c r="N164" s="141"/>
      <c r="O164" s="100"/>
      <c r="P164" s="100"/>
      <c r="Q164" s="100"/>
      <c r="R164" s="100"/>
      <c r="S164" s="100"/>
      <c r="T164" s="100"/>
      <c r="V164" s="81"/>
      <c r="W164" s="3"/>
      <c r="Y164" s="4"/>
      <c r="Z164" s="4"/>
      <c r="AA164" s="4"/>
      <c r="AB164" s="4"/>
      <c r="AC164" s="4"/>
    </row>
    <row r="165" spans="1:29" ht="12" hidden="1" customHeight="1">
      <c r="A165" s="116" t="s">
        <v>44</v>
      </c>
      <c r="B165" s="190"/>
      <c r="C165" s="48"/>
      <c r="D165" s="190"/>
      <c r="E165" s="48"/>
      <c r="F165" s="118"/>
      <c r="G165" s="81"/>
      <c r="H165" s="3"/>
      <c r="N165" s="141"/>
      <c r="O165" s="100"/>
      <c r="P165" s="100"/>
      <c r="Q165" s="100"/>
      <c r="R165" s="100"/>
      <c r="S165" s="100"/>
      <c r="T165" s="100"/>
      <c r="V165" s="81"/>
      <c r="W165" s="3"/>
      <c r="Y165" s="4"/>
      <c r="Z165" s="4"/>
      <c r="AA165" s="4"/>
      <c r="AB165" s="4"/>
      <c r="AC165" s="4"/>
    </row>
    <row r="166" spans="1:29" ht="12" hidden="1" customHeight="1">
      <c r="A166" s="116" t="s">
        <v>45</v>
      </c>
      <c r="B166" s="190"/>
      <c r="C166" s="48"/>
      <c r="D166" s="190"/>
      <c r="E166" s="48"/>
      <c r="F166" s="118"/>
      <c r="G166" s="81"/>
      <c r="H166" s="3"/>
      <c r="N166" s="141"/>
      <c r="O166" s="100"/>
      <c r="P166" s="100"/>
      <c r="Q166" s="100"/>
      <c r="R166" s="100"/>
      <c r="S166" s="100"/>
      <c r="T166" s="100"/>
      <c r="V166" s="81"/>
      <c r="W166" s="3"/>
      <c r="Y166" s="4"/>
      <c r="Z166" s="4"/>
      <c r="AA166" s="4"/>
      <c r="AB166" s="4"/>
      <c r="AC166" s="4"/>
    </row>
    <row r="167" spans="1:29" ht="12" hidden="1" customHeight="1">
      <c r="A167" s="116" t="s">
        <v>97</v>
      </c>
      <c r="B167" s="190"/>
      <c r="C167" s="48"/>
      <c r="D167" s="190"/>
      <c r="E167" s="48"/>
      <c r="F167" s="118"/>
      <c r="G167" s="81"/>
      <c r="H167" s="3"/>
      <c r="N167" s="141"/>
      <c r="O167" s="100"/>
      <c r="P167" s="100"/>
      <c r="Q167" s="100"/>
      <c r="R167" s="100"/>
      <c r="S167" s="100"/>
      <c r="T167" s="100"/>
      <c r="V167" s="81"/>
      <c r="W167" s="3"/>
      <c r="Y167" s="4"/>
      <c r="Z167" s="4"/>
      <c r="AA167" s="4"/>
      <c r="AB167" s="4"/>
      <c r="AC167" s="4"/>
    </row>
    <row r="168" spans="1:29" ht="12" hidden="1" customHeight="1">
      <c r="A168" s="80" t="s">
        <v>98</v>
      </c>
      <c r="B168" s="190"/>
      <c r="C168" s="48"/>
      <c r="D168" s="190"/>
      <c r="E168" s="48"/>
      <c r="F168" s="118"/>
      <c r="G168" s="81"/>
      <c r="H168" s="3"/>
      <c r="N168" s="141"/>
      <c r="O168" s="100"/>
      <c r="P168" s="100"/>
      <c r="Q168" s="100"/>
      <c r="R168" s="100"/>
      <c r="S168" s="100"/>
      <c r="T168" s="100"/>
      <c r="V168" s="81"/>
      <c r="W168" s="3"/>
      <c r="Y168" s="4"/>
      <c r="Z168" s="4"/>
      <c r="AA168" s="4"/>
      <c r="AB168" s="4"/>
      <c r="AC168" s="4"/>
    </row>
    <row r="169" spans="1:29" ht="12" hidden="1" customHeight="1">
      <c r="A169" s="80" t="s">
        <v>65</v>
      </c>
      <c r="B169" s="190"/>
      <c r="C169" s="48"/>
      <c r="D169" s="190"/>
      <c r="E169" s="48"/>
      <c r="F169" s="118"/>
      <c r="G169" s="81"/>
      <c r="H169" s="3"/>
      <c r="N169" s="141"/>
      <c r="O169" s="100"/>
      <c r="P169" s="100"/>
      <c r="Q169" s="100"/>
      <c r="R169" s="100"/>
      <c r="S169" s="100"/>
      <c r="T169" s="100"/>
      <c r="V169" s="81"/>
      <c r="W169" s="3"/>
      <c r="Y169" s="4"/>
      <c r="Z169" s="4"/>
      <c r="AA169" s="4"/>
      <c r="AB169" s="4"/>
      <c r="AC169" s="4"/>
    </row>
    <row r="170" spans="1:29" ht="12" hidden="1" customHeight="1">
      <c r="A170" s="80" t="s">
        <v>66</v>
      </c>
      <c r="B170" s="190"/>
      <c r="C170" s="48"/>
      <c r="D170" s="190"/>
      <c r="E170" s="48"/>
      <c r="F170" s="118"/>
      <c r="G170" s="81"/>
      <c r="H170" s="3"/>
      <c r="N170" s="141"/>
      <c r="O170" s="100"/>
      <c r="P170" s="100"/>
      <c r="Q170" s="100"/>
      <c r="R170" s="100"/>
      <c r="S170" s="100"/>
      <c r="T170" s="100"/>
      <c r="V170" s="81"/>
      <c r="W170" s="3"/>
      <c r="Y170" s="4"/>
      <c r="Z170" s="4"/>
      <c r="AA170" s="4"/>
      <c r="AB170" s="4"/>
      <c r="AC170" s="4"/>
    </row>
    <row r="171" spans="1:29" ht="12" hidden="1" customHeight="1">
      <c r="A171" s="80" t="s">
        <v>94</v>
      </c>
      <c r="B171" s="190"/>
      <c r="C171" s="48"/>
      <c r="D171" s="190"/>
      <c r="E171" s="48"/>
      <c r="F171" s="118"/>
      <c r="G171" s="81"/>
      <c r="H171" s="3"/>
      <c r="N171" s="141"/>
      <c r="O171" s="100"/>
      <c r="P171" s="100"/>
      <c r="Q171" s="100"/>
      <c r="R171" s="100"/>
      <c r="S171" s="100"/>
      <c r="T171" s="100"/>
      <c r="V171" s="81"/>
      <c r="W171" s="3"/>
      <c r="Y171" s="4"/>
      <c r="Z171" s="4"/>
      <c r="AA171" s="4"/>
      <c r="AB171" s="4"/>
      <c r="AC171" s="4"/>
    </row>
    <row r="172" spans="1:29" ht="12" hidden="1" customHeight="1">
      <c r="A172" s="80" t="s">
        <v>48</v>
      </c>
      <c r="B172" s="190"/>
      <c r="C172" s="48"/>
      <c r="D172" s="190"/>
      <c r="E172" s="48"/>
      <c r="F172" s="118"/>
      <c r="G172" s="81"/>
      <c r="H172" s="3"/>
      <c r="N172" s="141"/>
      <c r="O172" s="100"/>
      <c r="P172" s="100"/>
      <c r="Q172" s="100"/>
      <c r="R172" s="100"/>
      <c r="S172" s="100"/>
      <c r="T172" s="100"/>
      <c r="V172" s="81"/>
      <c r="W172" s="3"/>
      <c r="Y172" s="4"/>
      <c r="Z172" s="4"/>
      <c r="AA172" s="4"/>
      <c r="AB172" s="4"/>
      <c r="AC172" s="4"/>
    </row>
    <row r="173" spans="1:29" ht="12" hidden="1" customHeight="1">
      <c r="A173" s="80" t="s">
        <v>101</v>
      </c>
      <c r="B173" s="190"/>
      <c r="C173" s="48"/>
      <c r="D173" s="190"/>
      <c r="E173" s="48"/>
      <c r="F173" s="118"/>
      <c r="G173" s="81"/>
      <c r="H173" s="3"/>
      <c r="N173" s="141"/>
      <c r="O173" s="100"/>
      <c r="P173" s="100"/>
      <c r="Q173" s="100"/>
      <c r="R173" s="100"/>
      <c r="S173" s="100"/>
      <c r="T173" s="100"/>
      <c r="V173" s="81"/>
      <c r="W173" s="3"/>
      <c r="Y173" s="4"/>
      <c r="Z173" s="4"/>
      <c r="AA173" s="4"/>
      <c r="AB173" s="4"/>
      <c r="AC173" s="4"/>
    </row>
    <row r="174" spans="1:29" ht="12" hidden="1" customHeight="1">
      <c r="A174" s="80" t="s">
        <v>99</v>
      </c>
      <c r="B174" s="26"/>
      <c r="C174" s="28"/>
      <c r="D174" s="26"/>
      <c r="E174" s="28"/>
      <c r="F174" s="120"/>
      <c r="G174" s="81"/>
      <c r="H174" s="56"/>
      <c r="N174" s="141"/>
      <c r="O174" s="123"/>
      <c r="P174" s="123"/>
      <c r="Q174" s="123"/>
      <c r="R174" s="123"/>
      <c r="S174" s="123"/>
      <c r="T174" s="123"/>
      <c r="V174" s="81"/>
      <c r="W174" s="4"/>
      <c r="X174" s="4"/>
    </row>
    <row r="175" spans="1:29" ht="12.75" hidden="1" customHeight="1">
      <c r="A175" s="80" t="s">
        <v>100</v>
      </c>
      <c r="B175" s="26"/>
      <c r="C175" s="28"/>
      <c r="D175" s="26"/>
      <c r="E175" s="28"/>
      <c r="F175" s="120"/>
      <c r="G175" s="81"/>
      <c r="H175" s="36"/>
      <c r="N175" s="141"/>
      <c r="O175" s="123"/>
      <c r="P175" s="123"/>
      <c r="Q175" s="123"/>
      <c r="R175" s="123"/>
      <c r="S175" s="123"/>
      <c r="T175" s="123"/>
      <c r="V175" s="81"/>
      <c r="W175" s="4"/>
      <c r="X175" s="4"/>
    </row>
    <row r="176" spans="1:29" ht="12.75" hidden="1" customHeight="1">
      <c r="A176" s="80" t="s">
        <v>95</v>
      </c>
      <c r="B176" s="26"/>
      <c r="C176" s="28"/>
      <c r="D176" s="26"/>
      <c r="E176" s="28"/>
      <c r="F176" s="120"/>
      <c r="G176" s="81"/>
      <c r="H176" s="36"/>
      <c r="N176" s="141"/>
      <c r="O176" s="123"/>
      <c r="P176" s="123"/>
      <c r="Q176" s="123"/>
      <c r="R176" s="123"/>
      <c r="S176" s="123"/>
      <c r="T176" s="123"/>
      <c r="V176" s="81"/>
      <c r="W176" s="4"/>
      <c r="X176" s="4"/>
    </row>
    <row r="177" spans="1:48" ht="12.75" hidden="1" customHeight="1">
      <c r="A177" s="80" t="s">
        <v>96</v>
      </c>
      <c r="B177" s="26"/>
      <c r="C177" s="28"/>
      <c r="D177" s="26"/>
      <c r="E177" s="28"/>
      <c r="F177" s="120"/>
      <c r="G177" s="81"/>
      <c r="H177" s="28"/>
      <c r="N177" s="141"/>
      <c r="O177" s="123"/>
      <c r="P177" s="123"/>
      <c r="Q177" s="123"/>
      <c r="R177" s="123"/>
      <c r="S177" s="123"/>
      <c r="T177" s="123"/>
      <c r="V177" s="81"/>
      <c r="W177" s="4"/>
      <c r="X177" s="4"/>
      <c r="Y177" s="69"/>
      <c r="Z177" s="69"/>
      <c r="AA177" s="69"/>
      <c r="AB177" s="69"/>
      <c r="AC177" s="69"/>
    </row>
    <row r="178" spans="1:48" ht="12.75" hidden="1" customHeight="1">
      <c r="A178" s="80" t="s">
        <v>49</v>
      </c>
      <c r="B178" s="26"/>
      <c r="C178" s="28"/>
      <c r="D178" s="26"/>
      <c r="E178" s="28"/>
      <c r="F178" s="120"/>
      <c r="G178" s="81"/>
      <c r="H178" s="28"/>
      <c r="N178" s="141"/>
      <c r="O178" s="123"/>
      <c r="P178" s="123"/>
      <c r="Q178" s="123"/>
      <c r="R178" s="123"/>
      <c r="S178" s="123"/>
      <c r="T178" s="123"/>
      <c r="V178" s="81"/>
      <c r="W178" s="2"/>
      <c r="Y178" s="69"/>
      <c r="Z178" s="69"/>
      <c r="AA178" s="69"/>
      <c r="AB178" s="69"/>
      <c r="AC178" s="69"/>
    </row>
    <row r="179" spans="1:48" ht="12.75" hidden="1" customHeight="1">
      <c r="A179" s="80" t="s">
        <v>59</v>
      </c>
      <c r="B179" s="26"/>
      <c r="C179" s="28"/>
      <c r="D179" s="26"/>
      <c r="E179" s="28"/>
      <c r="F179" s="120"/>
      <c r="G179" s="81"/>
      <c r="H179" s="28"/>
      <c r="N179" s="141"/>
      <c r="O179" s="123"/>
      <c r="P179" s="123"/>
      <c r="Q179" s="123"/>
      <c r="R179" s="123"/>
      <c r="S179" s="123"/>
      <c r="T179" s="123"/>
      <c r="V179" s="81"/>
      <c r="W179" s="2"/>
      <c r="Y179" s="69"/>
      <c r="Z179" s="69"/>
      <c r="AA179" s="69"/>
      <c r="AB179" s="69"/>
      <c r="AC179" s="69"/>
    </row>
    <row r="180" spans="1:48" ht="12.75" hidden="1" customHeight="1">
      <c r="A180" s="80" t="s">
        <v>60</v>
      </c>
      <c r="B180" s="26"/>
      <c r="C180" s="28"/>
      <c r="D180" s="26"/>
      <c r="E180" s="28"/>
      <c r="F180" s="120"/>
      <c r="G180" s="81"/>
      <c r="H180" s="28"/>
      <c r="N180" s="141"/>
      <c r="O180" s="123"/>
      <c r="P180" s="123"/>
      <c r="Q180" s="123"/>
      <c r="R180" s="123"/>
      <c r="S180" s="123"/>
      <c r="T180" s="123"/>
      <c r="V180" s="81"/>
      <c r="W180" s="2"/>
      <c r="Y180" s="69"/>
      <c r="Z180" s="69"/>
      <c r="AA180" s="69"/>
      <c r="AB180" s="69"/>
      <c r="AC180" s="69"/>
    </row>
    <row r="181" spans="1:48" hidden="1">
      <c r="A181" s="201" t="s">
        <v>158</v>
      </c>
      <c r="B181" s="26"/>
      <c r="C181" s="28"/>
      <c r="D181" s="26"/>
      <c r="E181" s="28"/>
      <c r="F181" s="120"/>
      <c r="G181" s="81"/>
      <c r="H181" s="28"/>
      <c r="N181" s="141"/>
      <c r="O181" s="123"/>
      <c r="P181" s="123"/>
      <c r="Q181" s="123"/>
      <c r="R181" s="123"/>
      <c r="S181" s="123"/>
      <c r="T181" s="123"/>
      <c r="V181" s="81"/>
      <c r="W181" s="3"/>
      <c r="X181" s="4"/>
    </row>
    <row r="182" spans="1:48" s="4" customFormat="1" ht="12.75" hidden="1" customHeight="1">
      <c r="A182" s="201" t="s">
        <v>157</v>
      </c>
      <c r="B182" s="26"/>
      <c r="C182" s="28"/>
      <c r="D182" s="26"/>
      <c r="E182" s="28"/>
      <c r="F182" s="120"/>
      <c r="G182" s="81"/>
      <c r="H182" s="28"/>
      <c r="I182" s="2"/>
      <c r="J182" s="100"/>
      <c r="K182" s="100"/>
      <c r="M182" s="100"/>
      <c r="N182" s="141"/>
      <c r="O182" s="123"/>
      <c r="P182" s="123"/>
      <c r="Q182" s="123"/>
      <c r="R182" s="123"/>
      <c r="S182" s="123"/>
      <c r="T182" s="123"/>
      <c r="U182" s="3"/>
      <c r="V182" s="81"/>
      <c r="W182" s="3"/>
      <c r="Y182" s="2"/>
      <c r="Z182" s="2"/>
      <c r="AA182" s="2"/>
      <c r="AB182" s="2"/>
      <c r="AC182" s="2"/>
      <c r="AD182" s="2"/>
      <c r="AE182" s="2"/>
      <c r="AF182" s="2"/>
      <c r="AG182" s="2"/>
      <c r="AH182" s="28"/>
      <c r="AI182" s="28"/>
      <c r="AJ182" s="28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  <c r="AU182" s="23"/>
    </row>
    <row r="183" spans="1:48" ht="12.75" customHeight="1">
      <c r="A183" s="36"/>
      <c r="B183" s="26"/>
      <c r="C183" s="28"/>
      <c r="D183" s="26"/>
      <c r="E183" s="28"/>
      <c r="F183" s="120"/>
      <c r="G183" s="81"/>
      <c r="H183" s="28"/>
      <c r="N183" s="141"/>
      <c r="O183" s="123"/>
      <c r="P183" s="123"/>
      <c r="Q183" s="123"/>
      <c r="R183" s="123"/>
      <c r="S183" s="123"/>
      <c r="T183" s="123"/>
      <c r="V183" s="81"/>
      <c r="W183" s="3"/>
      <c r="X183" s="4"/>
    </row>
    <row r="184" spans="1:48" ht="12.75" customHeight="1">
      <c r="A184" s="36"/>
      <c r="B184" s="26"/>
      <c r="C184" s="28"/>
      <c r="D184" s="26"/>
      <c r="E184" s="28"/>
      <c r="F184" s="120"/>
      <c r="G184" s="81"/>
      <c r="H184" s="28"/>
      <c r="N184" s="141"/>
      <c r="O184" s="123"/>
      <c r="P184" s="123"/>
      <c r="Q184" s="123"/>
      <c r="R184" s="123"/>
      <c r="S184" s="123"/>
      <c r="T184" s="123"/>
      <c r="V184" s="81"/>
      <c r="W184" s="3"/>
    </row>
    <row r="185" spans="1:48" ht="12.75" customHeight="1">
      <c r="A185" s="47"/>
      <c r="B185" s="26"/>
      <c r="C185" s="28"/>
      <c r="D185" s="26"/>
      <c r="E185" s="28"/>
      <c r="F185" s="120"/>
      <c r="G185" s="28"/>
      <c r="H185" s="28"/>
      <c r="N185" s="141"/>
      <c r="O185" s="123"/>
      <c r="P185" s="123"/>
      <c r="Q185" s="123"/>
      <c r="R185" s="123"/>
      <c r="S185" s="123"/>
      <c r="T185" s="123"/>
      <c r="V185" s="81"/>
      <c r="W185" s="3"/>
    </row>
    <row r="186" spans="1:48" s="28" customFormat="1" ht="27" customHeight="1">
      <c r="A186" s="56"/>
      <c r="B186" s="26"/>
      <c r="D186" s="26"/>
      <c r="F186" s="120"/>
      <c r="H186" s="56"/>
      <c r="I186" s="2"/>
      <c r="J186" s="100"/>
      <c r="K186" s="100"/>
      <c r="M186" s="100"/>
      <c r="N186" s="141"/>
      <c r="O186" s="123"/>
      <c r="P186" s="123"/>
      <c r="Q186" s="123"/>
      <c r="R186" s="123"/>
      <c r="S186" s="123"/>
      <c r="T186" s="123"/>
      <c r="U186" s="3"/>
      <c r="V186" s="81"/>
      <c r="W186" s="26"/>
      <c r="Y186" s="23"/>
      <c r="Z186" s="23"/>
      <c r="AA186" s="23"/>
      <c r="AB186" s="23"/>
      <c r="AC186" s="23"/>
      <c r="AD186" s="23"/>
      <c r="AE186" s="23"/>
      <c r="AF186" s="23"/>
      <c r="AG186" s="23"/>
      <c r="AV186" s="2"/>
    </row>
    <row r="187" spans="1:48" s="28" customFormat="1">
      <c r="A187" s="56"/>
      <c r="B187" s="26"/>
      <c r="D187" s="26"/>
      <c r="F187" s="120"/>
      <c r="G187" s="32"/>
      <c r="H187" s="56"/>
      <c r="I187" s="2"/>
      <c r="J187" s="100"/>
      <c r="K187" s="100"/>
      <c r="M187" s="100"/>
      <c r="N187" s="141"/>
      <c r="O187" s="123"/>
      <c r="P187" s="123"/>
      <c r="Q187" s="123"/>
      <c r="R187" s="123"/>
      <c r="S187" s="123"/>
      <c r="T187" s="123"/>
      <c r="U187" s="3"/>
      <c r="V187" s="81"/>
      <c r="W187" s="26"/>
      <c r="AV187" s="2"/>
    </row>
    <row r="188" spans="1:48" s="28" customFormat="1">
      <c r="A188" s="56"/>
      <c r="B188" s="26"/>
      <c r="D188" s="26"/>
      <c r="F188" s="121"/>
      <c r="G188" s="32"/>
      <c r="H188" s="56"/>
      <c r="J188" s="123"/>
      <c r="K188" s="123"/>
      <c r="M188" s="100"/>
      <c r="N188" s="141"/>
      <c r="O188" s="123"/>
      <c r="P188" s="123"/>
      <c r="Q188" s="123"/>
      <c r="R188" s="123"/>
      <c r="S188" s="123"/>
      <c r="T188" s="123"/>
      <c r="U188" s="3"/>
      <c r="V188" s="81"/>
      <c r="W188" s="26"/>
      <c r="AV188" s="2"/>
    </row>
    <row r="189" spans="1:48" s="28" customFormat="1">
      <c r="A189" s="57"/>
      <c r="B189" s="26"/>
      <c r="D189" s="26"/>
      <c r="F189" s="120"/>
      <c r="G189" s="32"/>
      <c r="H189" s="57"/>
      <c r="J189" s="123"/>
      <c r="K189" s="123"/>
      <c r="M189" s="100"/>
      <c r="N189" s="141"/>
      <c r="O189" s="123"/>
      <c r="P189" s="123"/>
      <c r="Q189" s="123"/>
      <c r="R189" s="123"/>
      <c r="S189" s="123"/>
      <c r="T189" s="123"/>
      <c r="U189" s="3"/>
      <c r="V189" s="81"/>
      <c r="AV189" s="2"/>
    </row>
    <row r="190" spans="1:48" s="28" customFormat="1">
      <c r="A190" s="56"/>
      <c r="B190" s="26"/>
      <c r="D190" s="26"/>
      <c r="F190" s="120"/>
      <c r="G190" s="32"/>
      <c r="H190" s="56"/>
      <c r="J190" s="123"/>
      <c r="K190" s="123"/>
      <c r="M190" s="100"/>
      <c r="N190" s="141"/>
      <c r="O190" s="123"/>
      <c r="P190" s="123"/>
      <c r="Q190" s="123"/>
      <c r="R190" s="123"/>
      <c r="S190" s="123"/>
      <c r="T190" s="123"/>
      <c r="U190" s="3"/>
      <c r="V190" s="81"/>
      <c r="X190" s="23"/>
      <c r="AV190" s="2"/>
    </row>
    <row r="191" spans="1:48" s="28" customFormat="1" ht="39.75" customHeight="1">
      <c r="A191" s="58"/>
      <c r="B191" s="26"/>
      <c r="D191" s="26"/>
      <c r="F191" s="121"/>
      <c r="G191" s="32"/>
      <c r="H191" s="58"/>
      <c r="J191" s="123"/>
      <c r="K191" s="123"/>
      <c r="M191" s="100"/>
      <c r="N191" s="141"/>
      <c r="O191" s="123"/>
      <c r="P191" s="123"/>
      <c r="Q191" s="123"/>
      <c r="R191" s="123"/>
      <c r="S191" s="123"/>
      <c r="T191" s="123"/>
      <c r="U191" s="3"/>
      <c r="V191" s="81"/>
      <c r="X191" s="23"/>
      <c r="AH191" s="60"/>
      <c r="AI191" s="60"/>
      <c r="AJ191" s="60"/>
      <c r="AV191" s="2"/>
    </row>
    <row r="192" spans="1:48" s="28" customFormat="1" ht="32.25" customHeight="1">
      <c r="A192" s="58"/>
      <c r="B192" s="26"/>
      <c r="D192" s="26"/>
      <c r="F192" s="122"/>
      <c r="G192" s="32"/>
      <c r="H192" s="58"/>
      <c r="J192" s="123"/>
      <c r="K192" s="123"/>
      <c r="M192" s="100"/>
      <c r="N192" s="141"/>
      <c r="O192" s="124"/>
      <c r="P192" s="124"/>
      <c r="Q192" s="124"/>
      <c r="R192" s="124"/>
      <c r="S192" s="124"/>
      <c r="T192" s="124"/>
      <c r="U192" s="3"/>
      <c r="V192" s="81"/>
      <c r="X192" s="23"/>
      <c r="AV192" s="2"/>
    </row>
    <row r="193" spans="1:48" s="28" customFormat="1">
      <c r="A193" s="56"/>
      <c r="B193" s="26"/>
      <c r="D193" s="26"/>
      <c r="F193" s="122"/>
      <c r="G193" s="32"/>
      <c r="H193" s="56"/>
      <c r="J193" s="123"/>
      <c r="K193" s="123"/>
      <c r="M193" s="100"/>
      <c r="N193" s="141"/>
      <c r="O193" s="124"/>
      <c r="P193" s="124"/>
      <c r="Q193" s="124"/>
      <c r="R193" s="124"/>
      <c r="S193" s="124"/>
      <c r="T193" s="124"/>
      <c r="U193" s="3"/>
      <c r="V193" s="81"/>
      <c r="X193" s="23"/>
      <c r="AV193" s="2"/>
    </row>
    <row r="194" spans="1:48" s="28" customFormat="1">
      <c r="A194" s="56"/>
      <c r="B194" s="59"/>
      <c r="C194" s="32"/>
      <c r="D194" s="59"/>
      <c r="E194" s="32"/>
      <c r="F194" s="121"/>
      <c r="G194" s="32"/>
      <c r="H194" s="56"/>
      <c r="J194" s="123"/>
      <c r="K194" s="123"/>
      <c r="M194" s="100"/>
      <c r="N194" s="141"/>
      <c r="O194" s="124"/>
      <c r="P194" s="124"/>
      <c r="Q194" s="124"/>
      <c r="R194" s="124"/>
      <c r="S194" s="124"/>
      <c r="T194" s="124"/>
      <c r="U194" s="3"/>
      <c r="V194" s="81"/>
      <c r="X194" s="23"/>
      <c r="AV194" s="2"/>
    </row>
    <row r="195" spans="1:48" s="28" customFormat="1">
      <c r="A195" s="56"/>
      <c r="B195" s="59"/>
      <c r="C195" s="32"/>
      <c r="D195" s="59"/>
      <c r="E195" s="32"/>
      <c r="F195" s="121"/>
      <c r="G195" s="32"/>
      <c r="H195" s="56"/>
      <c r="J195" s="123"/>
      <c r="K195" s="123"/>
      <c r="M195" s="100"/>
      <c r="N195" s="141"/>
      <c r="O195" s="124"/>
      <c r="P195" s="124"/>
      <c r="Q195" s="124"/>
      <c r="R195" s="124"/>
      <c r="S195" s="124"/>
      <c r="T195" s="124"/>
      <c r="U195" s="3"/>
      <c r="V195" s="81"/>
      <c r="X195" s="23"/>
      <c r="AV195" s="2"/>
    </row>
    <row r="196" spans="1:48" s="28" customFormat="1">
      <c r="A196" s="56"/>
      <c r="B196" s="59"/>
      <c r="C196" s="32"/>
      <c r="D196" s="59"/>
      <c r="E196" s="32"/>
      <c r="F196" s="121"/>
      <c r="G196" s="32"/>
      <c r="H196" s="56"/>
      <c r="J196" s="123"/>
      <c r="K196" s="123"/>
      <c r="M196" s="100"/>
      <c r="N196" s="141"/>
      <c r="O196" s="124"/>
      <c r="P196" s="124"/>
      <c r="Q196" s="124"/>
      <c r="R196" s="124"/>
      <c r="S196" s="124"/>
      <c r="T196" s="124"/>
      <c r="U196" s="3"/>
      <c r="V196" s="81"/>
      <c r="X196" s="23"/>
      <c r="AV196" s="2"/>
    </row>
    <row r="197" spans="1:48" s="28" customFormat="1">
      <c r="A197" s="56"/>
      <c r="B197" s="59"/>
      <c r="C197" s="32"/>
      <c r="D197" s="59"/>
      <c r="E197" s="32"/>
      <c r="F197" s="121"/>
      <c r="G197" s="32"/>
      <c r="H197" s="56"/>
      <c r="J197" s="123"/>
      <c r="K197" s="123"/>
      <c r="M197" s="124"/>
      <c r="N197" s="141"/>
      <c r="O197" s="124"/>
      <c r="P197" s="124"/>
      <c r="Q197" s="124"/>
      <c r="R197" s="124"/>
      <c r="S197" s="124"/>
      <c r="T197" s="124"/>
      <c r="U197" s="59"/>
      <c r="V197" s="82"/>
      <c r="X197" s="23"/>
      <c r="AV197" s="2"/>
    </row>
    <row r="198" spans="1:48">
      <c r="A198" s="56"/>
      <c r="B198" s="59"/>
      <c r="C198" s="32"/>
      <c r="D198" s="59"/>
      <c r="E198" s="32"/>
      <c r="F198" s="121"/>
      <c r="G198" s="32"/>
      <c r="H198" s="56"/>
      <c r="I198" s="32"/>
      <c r="J198" s="124"/>
      <c r="K198" s="124"/>
      <c r="L198" s="32"/>
      <c r="M198" s="124"/>
      <c r="N198" s="121"/>
      <c r="O198" s="124"/>
      <c r="P198" s="124"/>
      <c r="Q198" s="124"/>
      <c r="R198" s="124"/>
      <c r="S198" s="124"/>
      <c r="T198" s="124"/>
      <c r="U198" s="56"/>
      <c r="V198" s="23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</row>
    <row r="199" spans="1:48">
      <c r="A199" s="33"/>
      <c r="B199" s="59"/>
      <c r="C199" s="32"/>
      <c r="D199" s="59"/>
      <c r="E199" s="32"/>
      <c r="F199" s="121"/>
      <c r="G199" s="32"/>
      <c r="H199" s="28"/>
      <c r="I199" s="32"/>
      <c r="J199" s="124"/>
      <c r="K199" s="124"/>
      <c r="L199" s="32"/>
      <c r="M199" s="124"/>
      <c r="N199" s="123"/>
      <c r="O199" s="124"/>
      <c r="P199" s="124"/>
      <c r="Q199" s="124"/>
      <c r="R199" s="124"/>
      <c r="S199" s="124"/>
      <c r="T199" s="124"/>
      <c r="U199" s="56"/>
      <c r="V199" s="23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</row>
    <row r="200" spans="1:48">
      <c r="A200" s="33"/>
      <c r="B200" s="59"/>
      <c r="C200" s="32"/>
      <c r="D200" s="59"/>
      <c r="E200" s="32"/>
      <c r="F200" s="145"/>
      <c r="G200" s="32"/>
      <c r="H200" s="28"/>
      <c r="I200" s="32"/>
      <c r="J200" s="124"/>
      <c r="K200" s="124"/>
      <c r="L200" s="32"/>
      <c r="M200" s="124"/>
      <c r="N200" s="123"/>
      <c r="O200" s="124"/>
      <c r="P200" s="124"/>
      <c r="Q200" s="124"/>
      <c r="R200" s="124"/>
      <c r="S200" s="124"/>
      <c r="T200" s="124"/>
      <c r="U200" s="56"/>
      <c r="V200" s="32"/>
      <c r="W200" s="28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</row>
    <row r="201" spans="1:48">
      <c r="A201" s="28"/>
      <c r="B201" s="59"/>
      <c r="C201" s="32"/>
      <c r="D201" s="59"/>
      <c r="E201" s="32"/>
      <c r="F201" s="142"/>
      <c r="G201" s="32"/>
      <c r="H201" s="28"/>
      <c r="I201" s="32"/>
      <c r="J201" s="124"/>
      <c r="K201" s="124"/>
      <c r="L201" s="32"/>
      <c r="M201" s="124"/>
      <c r="N201" s="123"/>
      <c r="O201" s="124"/>
      <c r="P201" s="124"/>
      <c r="Q201" s="124"/>
      <c r="R201" s="124"/>
      <c r="S201" s="124"/>
      <c r="T201" s="124"/>
      <c r="U201" s="56"/>
      <c r="V201" s="23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</row>
    <row r="202" spans="1:48" ht="12.75" customHeight="1">
      <c r="A202" s="28"/>
      <c r="B202" s="59"/>
      <c r="C202" s="32"/>
      <c r="D202" s="59"/>
      <c r="E202" s="32"/>
      <c r="F202" s="142"/>
      <c r="G202" s="32"/>
      <c r="H202" s="28"/>
      <c r="I202" s="32"/>
      <c r="J202" s="124"/>
      <c r="K202" s="124"/>
      <c r="L202" s="32"/>
      <c r="M202" s="124"/>
      <c r="N202" s="123"/>
      <c r="O202" s="124"/>
      <c r="P202" s="124"/>
      <c r="Q202" s="124"/>
      <c r="R202" s="124"/>
      <c r="S202" s="124"/>
      <c r="T202" s="124"/>
      <c r="U202" s="56"/>
      <c r="V202" s="23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</row>
    <row r="203" spans="1:48">
      <c r="A203" s="28"/>
      <c r="B203" s="59"/>
      <c r="C203" s="32"/>
      <c r="D203" s="59"/>
      <c r="E203" s="32"/>
      <c r="F203" s="142"/>
      <c r="G203" s="32"/>
      <c r="H203" s="28"/>
      <c r="I203" s="32"/>
      <c r="J203" s="124"/>
      <c r="K203" s="124"/>
      <c r="L203" s="32"/>
      <c r="M203" s="124"/>
      <c r="N203" s="123"/>
      <c r="O203" s="124"/>
      <c r="P203" s="124"/>
      <c r="Q203" s="124"/>
      <c r="R203" s="124"/>
      <c r="S203" s="124"/>
      <c r="T203" s="124"/>
      <c r="U203" s="28"/>
      <c r="V203" s="23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</row>
    <row r="204" spans="1:48">
      <c r="A204" s="36"/>
      <c r="B204" s="59"/>
      <c r="C204" s="32"/>
      <c r="D204" s="59"/>
      <c r="E204" s="32"/>
      <c r="F204" s="142"/>
      <c r="G204" s="32"/>
      <c r="H204" s="28"/>
      <c r="I204" s="32"/>
      <c r="J204" s="124"/>
      <c r="K204" s="124"/>
      <c r="L204" s="32"/>
      <c r="M204" s="124"/>
      <c r="N204" s="123"/>
      <c r="O204" s="124"/>
      <c r="P204" s="124"/>
      <c r="Q204" s="124"/>
      <c r="R204" s="124"/>
      <c r="S204" s="124"/>
      <c r="T204" s="124"/>
      <c r="U204" s="28"/>
      <c r="V204" s="23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</row>
    <row r="205" spans="1:48" s="23" customFormat="1">
      <c r="A205" s="36"/>
      <c r="B205" s="59"/>
      <c r="C205" s="32"/>
      <c r="D205" s="59"/>
      <c r="E205" s="32"/>
      <c r="F205" s="142"/>
      <c r="G205" s="32"/>
      <c r="H205" s="28"/>
      <c r="I205" s="32"/>
      <c r="J205" s="124"/>
      <c r="K205" s="124"/>
      <c r="L205" s="32"/>
      <c r="M205" s="124"/>
      <c r="N205" s="123"/>
      <c r="O205" s="124"/>
      <c r="P205" s="124"/>
      <c r="Q205" s="124"/>
      <c r="R205" s="124"/>
      <c r="S205" s="124"/>
      <c r="T205" s="124"/>
      <c r="U205" s="32"/>
      <c r="V205" s="26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</row>
    <row r="206" spans="1:48">
      <c r="A206" s="28"/>
      <c r="B206" s="26"/>
      <c r="C206" s="26"/>
      <c r="D206" s="26"/>
      <c r="E206" s="26"/>
      <c r="F206" s="142"/>
      <c r="G206" s="32"/>
      <c r="H206" s="32"/>
      <c r="I206" s="32"/>
      <c r="J206" s="124"/>
      <c r="K206" s="124"/>
      <c r="L206" s="32"/>
      <c r="M206" s="124"/>
      <c r="N206" s="124"/>
      <c r="O206" s="124"/>
      <c r="P206" s="124"/>
      <c r="Q206" s="124"/>
      <c r="R206" s="124"/>
      <c r="S206" s="124"/>
      <c r="T206" s="124"/>
      <c r="U206" s="27"/>
      <c r="V206" s="26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</row>
    <row r="207" spans="1:48" ht="12.75" customHeight="1">
      <c r="A207" s="56"/>
      <c r="B207" s="26"/>
      <c r="C207" s="28"/>
      <c r="D207" s="26"/>
      <c r="E207" s="28"/>
      <c r="F207" s="121"/>
      <c r="G207" s="32"/>
      <c r="H207" s="56"/>
      <c r="I207" s="32"/>
      <c r="J207" s="124"/>
      <c r="K207" s="124"/>
      <c r="L207" s="32"/>
      <c r="M207" s="124"/>
      <c r="N207" s="121"/>
      <c r="O207" s="124"/>
      <c r="P207" s="124"/>
      <c r="Q207" s="124"/>
      <c r="R207" s="124"/>
      <c r="S207" s="124"/>
      <c r="T207" s="124"/>
      <c r="U207" s="56"/>
      <c r="V207" s="26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</row>
    <row r="208" spans="1:48" ht="42.75" customHeight="1">
      <c r="A208" s="56"/>
      <c r="B208" s="26"/>
      <c r="C208" s="28"/>
      <c r="D208" s="26"/>
      <c r="E208" s="28"/>
      <c r="F208" s="121"/>
      <c r="G208" s="32"/>
      <c r="H208" s="56"/>
      <c r="I208" s="32"/>
      <c r="J208" s="124"/>
      <c r="K208" s="124"/>
      <c r="L208" s="32"/>
      <c r="M208" s="124"/>
      <c r="N208" s="121"/>
      <c r="O208" s="124"/>
      <c r="P208" s="124"/>
      <c r="Q208" s="124"/>
      <c r="R208" s="124"/>
      <c r="S208" s="124"/>
      <c r="T208" s="124"/>
      <c r="U208" s="56"/>
      <c r="V208" s="26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</row>
    <row r="209" spans="1:48">
      <c r="A209" s="56"/>
      <c r="B209" s="59"/>
      <c r="C209" s="32"/>
      <c r="D209" s="59"/>
      <c r="E209" s="32"/>
      <c r="F209" s="121"/>
      <c r="G209" s="32"/>
      <c r="H209" s="56"/>
      <c r="I209" s="32"/>
      <c r="J209" s="124"/>
      <c r="K209" s="124"/>
      <c r="L209" s="32"/>
      <c r="M209" s="124"/>
      <c r="N209" s="121"/>
      <c r="O209" s="124"/>
      <c r="P209" s="124"/>
      <c r="Q209" s="124"/>
      <c r="R209" s="124"/>
      <c r="S209" s="124"/>
      <c r="T209" s="124"/>
      <c r="U209" s="56"/>
      <c r="V209" s="26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</row>
    <row r="210" spans="1:48">
      <c r="A210" s="57"/>
      <c r="B210" s="59"/>
      <c r="C210" s="32"/>
      <c r="D210" s="59"/>
      <c r="E210" s="32"/>
      <c r="F210" s="120"/>
      <c r="G210" s="32"/>
      <c r="H210" s="57"/>
      <c r="I210" s="32"/>
      <c r="J210" s="124"/>
      <c r="K210" s="123"/>
      <c r="L210" s="28"/>
      <c r="M210" s="123"/>
      <c r="N210" s="120"/>
      <c r="O210" s="124"/>
      <c r="P210" s="124"/>
      <c r="Q210" s="124"/>
      <c r="R210" s="124"/>
      <c r="S210" s="124"/>
      <c r="T210" s="124"/>
      <c r="U210" s="57"/>
      <c r="V210" s="26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</row>
    <row r="211" spans="1:48">
      <c r="A211" s="57"/>
      <c r="B211" s="59"/>
      <c r="C211" s="32"/>
      <c r="D211" s="59"/>
      <c r="E211" s="32"/>
      <c r="F211" s="120"/>
      <c r="G211" s="28"/>
      <c r="H211" s="57"/>
      <c r="I211" s="32"/>
      <c r="J211" s="124"/>
      <c r="K211" s="123"/>
      <c r="L211" s="28"/>
      <c r="M211" s="123"/>
      <c r="N211" s="120"/>
      <c r="O211" s="124"/>
      <c r="P211" s="124"/>
      <c r="Q211" s="124"/>
      <c r="R211" s="124"/>
      <c r="S211" s="124"/>
      <c r="T211" s="124"/>
      <c r="U211" s="57"/>
      <c r="V211" s="26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</row>
    <row r="212" spans="1:48">
      <c r="A212" s="56"/>
      <c r="B212" s="59"/>
      <c r="C212" s="32"/>
      <c r="D212" s="59"/>
      <c r="E212" s="32"/>
      <c r="F212" s="121"/>
      <c r="G212" s="28"/>
      <c r="H212" s="56"/>
      <c r="I212" s="32"/>
      <c r="J212" s="124"/>
      <c r="K212" s="123"/>
      <c r="L212" s="28"/>
      <c r="M212" s="123"/>
      <c r="N212" s="121"/>
      <c r="O212" s="123"/>
      <c r="P212" s="123"/>
      <c r="Q212" s="123"/>
      <c r="R212" s="123"/>
      <c r="S212" s="123"/>
      <c r="T212" s="123"/>
      <c r="U212" s="56"/>
      <c r="V212" s="26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</row>
    <row r="213" spans="1:48">
      <c r="A213" s="58"/>
      <c r="B213" s="59"/>
      <c r="C213" s="32"/>
      <c r="D213" s="59"/>
      <c r="E213" s="32"/>
      <c r="F213" s="122"/>
      <c r="G213" s="28"/>
      <c r="H213" s="58"/>
      <c r="I213" s="32"/>
      <c r="J213" s="124"/>
      <c r="K213" s="123"/>
      <c r="L213" s="28"/>
      <c r="M213" s="123"/>
      <c r="N213" s="122"/>
      <c r="O213" s="123"/>
      <c r="P213" s="123"/>
      <c r="Q213" s="123"/>
      <c r="R213" s="123"/>
      <c r="S213" s="123"/>
      <c r="T213" s="123"/>
      <c r="U213" s="58"/>
      <c r="V213" s="26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</row>
    <row r="214" spans="1:48" s="28" customFormat="1">
      <c r="A214" s="56"/>
      <c r="B214" s="59"/>
      <c r="C214" s="32"/>
      <c r="D214" s="59"/>
      <c r="E214" s="32"/>
      <c r="F214" s="121"/>
      <c r="H214" s="58"/>
      <c r="I214" s="32"/>
      <c r="J214" s="124"/>
      <c r="K214" s="123"/>
      <c r="M214" s="123"/>
      <c r="N214" s="122"/>
      <c r="O214" s="123"/>
      <c r="P214" s="123"/>
      <c r="Q214" s="123"/>
      <c r="R214" s="123"/>
      <c r="S214" s="123"/>
      <c r="T214" s="123"/>
      <c r="U214" s="58"/>
      <c r="V214" s="26"/>
      <c r="AV214" s="2"/>
    </row>
    <row r="215" spans="1:48" s="28" customFormat="1">
      <c r="A215" s="56"/>
      <c r="B215" s="59"/>
      <c r="C215" s="32"/>
      <c r="D215" s="59"/>
      <c r="E215" s="32"/>
      <c r="F215" s="121"/>
      <c r="H215" s="56"/>
      <c r="I215" s="32"/>
      <c r="J215" s="124"/>
      <c r="K215" s="123"/>
      <c r="M215" s="123"/>
      <c r="N215" s="121"/>
      <c r="O215" s="123"/>
      <c r="P215" s="123"/>
      <c r="Q215" s="123"/>
      <c r="R215" s="123"/>
      <c r="S215" s="123"/>
      <c r="T215" s="123"/>
      <c r="U215" s="56"/>
      <c r="V215" s="26"/>
      <c r="AV215" s="2"/>
    </row>
    <row r="216" spans="1:48" s="28" customFormat="1">
      <c r="A216" s="56"/>
      <c r="B216" s="59"/>
      <c r="C216" s="32"/>
      <c r="D216" s="59"/>
      <c r="E216" s="32"/>
      <c r="F216" s="121"/>
      <c r="H216" s="56"/>
      <c r="I216" s="32"/>
      <c r="J216" s="124"/>
      <c r="K216" s="123"/>
      <c r="M216" s="123"/>
      <c r="N216" s="121"/>
      <c r="O216" s="123"/>
      <c r="P216" s="123"/>
      <c r="Q216" s="123"/>
      <c r="R216" s="123"/>
      <c r="S216" s="123"/>
      <c r="T216" s="123"/>
      <c r="U216" s="56"/>
      <c r="V216" s="23"/>
      <c r="AV216" s="2"/>
    </row>
    <row r="217" spans="1:48" s="28" customFormat="1">
      <c r="A217" s="56"/>
      <c r="B217" s="59"/>
      <c r="C217" s="32"/>
      <c r="D217" s="59"/>
      <c r="E217" s="32"/>
      <c r="F217" s="121"/>
      <c r="H217" s="56"/>
      <c r="J217" s="123"/>
      <c r="K217" s="123"/>
      <c r="M217" s="123"/>
      <c r="N217" s="121"/>
      <c r="O217" s="123"/>
      <c r="P217" s="123"/>
      <c r="Q217" s="123"/>
      <c r="R217" s="123"/>
      <c r="S217" s="123"/>
      <c r="T217" s="123"/>
      <c r="U217" s="56"/>
      <c r="V217" s="23"/>
      <c r="AV217" s="2"/>
    </row>
    <row r="218" spans="1:48" s="28" customFormat="1">
      <c r="A218" s="56"/>
      <c r="B218" s="59"/>
      <c r="C218" s="32"/>
      <c r="D218" s="59"/>
      <c r="E218" s="32"/>
      <c r="F218" s="121"/>
      <c r="H218" s="56"/>
      <c r="J218" s="123"/>
      <c r="K218" s="123"/>
      <c r="M218" s="123"/>
      <c r="N218" s="121"/>
      <c r="O218" s="123"/>
      <c r="P218" s="123"/>
      <c r="Q218" s="123"/>
      <c r="R218" s="123"/>
      <c r="S218" s="123"/>
      <c r="T218" s="123"/>
      <c r="U218" s="56"/>
      <c r="V218" s="26"/>
      <c r="AV218" s="2"/>
    </row>
    <row r="219" spans="1:48" s="28" customFormat="1">
      <c r="A219" s="56"/>
      <c r="B219" s="59"/>
      <c r="C219" s="32"/>
      <c r="D219" s="59"/>
      <c r="E219" s="32"/>
      <c r="F219" s="121"/>
      <c r="H219" s="56"/>
      <c r="J219" s="123"/>
      <c r="K219" s="123"/>
      <c r="M219" s="123"/>
      <c r="N219" s="121"/>
      <c r="O219" s="123"/>
      <c r="P219" s="123"/>
      <c r="Q219" s="123"/>
      <c r="R219" s="123"/>
      <c r="S219" s="123"/>
      <c r="T219" s="123"/>
      <c r="U219" s="56"/>
      <c r="V219" s="26"/>
      <c r="AV219" s="2"/>
    </row>
    <row r="220" spans="1:48" s="28" customFormat="1">
      <c r="A220" s="33"/>
      <c r="B220" s="59"/>
      <c r="C220" s="32"/>
      <c r="D220" s="59"/>
      <c r="E220" s="32"/>
      <c r="F220" s="145"/>
      <c r="J220" s="123"/>
      <c r="K220" s="123"/>
      <c r="M220" s="123"/>
      <c r="N220" s="123"/>
      <c r="O220" s="123"/>
      <c r="P220" s="123"/>
      <c r="Q220" s="123"/>
      <c r="R220" s="123"/>
      <c r="S220" s="123"/>
      <c r="T220" s="123"/>
      <c r="V220" s="26"/>
      <c r="AV220" s="2"/>
    </row>
    <row r="221" spans="1:48" s="28" customFormat="1">
      <c r="A221" s="33"/>
      <c r="B221" s="59"/>
      <c r="C221" s="32"/>
      <c r="D221" s="59"/>
      <c r="E221" s="32"/>
      <c r="F221" s="145"/>
      <c r="J221" s="123"/>
      <c r="K221" s="123"/>
      <c r="M221" s="123"/>
      <c r="N221" s="123"/>
      <c r="O221" s="123"/>
      <c r="P221" s="123"/>
      <c r="Q221" s="123"/>
      <c r="R221" s="123"/>
      <c r="S221" s="123"/>
      <c r="T221" s="123"/>
      <c r="V221" s="32"/>
      <c r="W221" s="23"/>
      <c r="AV221" s="2"/>
    </row>
    <row r="222" spans="1:48" s="28" customFormat="1">
      <c r="A222" s="57"/>
      <c r="B222" s="59"/>
      <c r="C222" s="32"/>
      <c r="D222" s="59"/>
      <c r="E222" s="32"/>
      <c r="F222" s="120"/>
      <c r="H222" s="23"/>
      <c r="I222" s="32"/>
      <c r="J222" s="124"/>
      <c r="K222" s="123"/>
      <c r="L222" s="26"/>
      <c r="M222" s="123"/>
      <c r="N222" s="123"/>
      <c r="O222" s="123"/>
      <c r="P222" s="123"/>
      <c r="Q222" s="123"/>
      <c r="R222" s="123"/>
      <c r="S222" s="123"/>
      <c r="T222" s="123"/>
      <c r="V222" s="32"/>
      <c r="W222" s="23"/>
      <c r="AV222" s="2"/>
    </row>
    <row r="223" spans="1:48" s="28" customFormat="1">
      <c r="A223" s="57"/>
      <c r="B223" s="59"/>
      <c r="C223" s="32"/>
      <c r="D223" s="59"/>
      <c r="E223" s="32"/>
      <c r="F223" s="120"/>
      <c r="I223" s="32"/>
      <c r="J223" s="124"/>
      <c r="K223" s="123"/>
      <c r="L223" s="26"/>
      <c r="M223" s="123"/>
      <c r="N223" s="113"/>
      <c r="O223" s="123"/>
      <c r="P223" s="123"/>
      <c r="Q223" s="123"/>
      <c r="R223" s="123"/>
      <c r="S223" s="123"/>
      <c r="T223" s="123"/>
      <c r="V223" s="32"/>
      <c r="W223" s="23"/>
      <c r="AV223" s="2"/>
    </row>
    <row r="224" spans="1:48" s="28" customFormat="1">
      <c r="B224" s="59"/>
      <c r="C224" s="32"/>
      <c r="D224" s="59"/>
      <c r="E224" s="32"/>
      <c r="F224" s="142"/>
      <c r="H224" s="32"/>
      <c r="I224" s="32"/>
      <c r="J224" s="124"/>
      <c r="K224" s="123"/>
      <c r="L224" s="26"/>
      <c r="M224" s="123"/>
      <c r="N224" s="123"/>
      <c r="O224" s="123"/>
      <c r="P224" s="123"/>
      <c r="Q224" s="123"/>
      <c r="R224" s="123"/>
      <c r="S224" s="123"/>
      <c r="T224" s="123"/>
      <c r="V224" s="32"/>
      <c r="W224" s="23"/>
      <c r="AV224" s="2"/>
    </row>
    <row r="225" spans="1:48" s="28" customFormat="1">
      <c r="A225" s="36"/>
      <c r="B225" s="59"/>
      <c r="C225" s="32"/>
      <c r="D225" s="59"/>
      <c r="E225" s="32"/>
      <c r="F225" s="142"/>
      <c r="I225" s="32"/>
      <c r="J225" s="124"/>
      <c r="K225" s="123"/>
      <c r="L225" s="26"/>
      <c r="M225" s="123"/>
      <c r="N225" s="124"/>
      <c r="O225" s="123"/>
      <c r="P225" s="123"/>
      <c r="Q225" s="123"/>
      <c r="R225" s="123"/>
      <c r="S225" s="123"/>
      <c r="T225" s="123"/>
      <c r="V225" s="32"/>
      <c r="W225" s="23"/>
      <c r="AV225" s="2"/>
    </row>
    <row r="226" spans="1:48" s="28" customFormat="1">
      <c r="A226" s="36"/>
      <c r="B226" s="59"/>
      <c r="C226" s="32"/>
      <c r="D226" s="59"/>
      <c r="E226" s="32"/>
      <c r="F226" s="142"/>
      <c r="I226" s="32"/>
      <c r="J226" s="124"/>
      <c r="K226" s="123"/>
      <c r="L226" s="26"/>
      <c r="M226" s="123"/>
      <c r="N226" s="123"/>
      <c r="O226" s="123"/>
      <c r="P226" s="123"/>
      <c r="Q226" s="123"/>
      <c r="R226" s="123"/>
      <c r="S226" s="123"/>
      <c r="T226" s="123"/>
      <c r="U226" s="27"/>
      <c r="V226" s="32"/>
      <c r="W226" s="23"/>
      <c r="AV226" s="2"/>
    </row>
    <row r="227" spans="1:48" s="28" customFormat="1">
      <c r="B227" s="59"/>
      <c r="C227" s="32"/>
      <c r="D227" s="59"/>
      <c r="E227" s="32"/>
      <c r="F227" s="142"/>
      <c r="J227" s="123"/>
      <c r="K227" s="123"/>
      <c r="L227" s="26"/>
      <c r="M227" s="123"/>
      <c r="N227" s="123"/>
      <c r="O227" s="123"/>
      <c r="P227" s="123"/>
      <c r="Q227" s="123"/>
      <c r="R227" s="123"/>
      <c r="S227" s="123"/>
      <c r="T227" s="123"/>
      <c r="U227" s="23"/>
      <c r="V227" s="32"/>
      <c r="W227" s="23"/>
      <c r="AV227" s="2"/>
    </row>
    <row r="228" spans="1:48" s="28" customFormat="1">
      <c r="B228" s="59"/>
      <c r="C228" s="32"/>
      <c r="D228" s="59"/>
      <c r="E228" s="32"/>
      <c r="F228" s="142"/>
      <c r="J228" s="123"/>
      <c r="K228" s="123"/>
      <c r="L228" s="26"/>
      <c r="M228" s="123"/>
      <c r="N228" s="123"/>
      <c r="O228" s="123"/>
      <c r="P228" s="123"/>
      <c r="Q228" s="123"/>
      <c r="R228" s="123"/>
      <c r="S228" s="123"/>
      <c r="T228" s="123"/>
      <c r="U228" s="27"/>
      <c r="V228" s="32"/>
      <c r="W228" s="23"/>
      <c r="AV228" s="2"/>
    </row>
    <row r="229" spans="1:48" s="28" customFormat="1">
      <c r="B229" s="59"/>
      <c r="C229" s="32"/>
      <c r="D229" s="59"/>
      <c r="E229" s="32"/>
      <c r="F229" s="146"/>
      <c r="J229" s="123"/>
      <c r="K229" s="123"/>
      <c r="L229" s="26"/>
      <c r="M229" s="123"/>
      <c r="N229" s="123"/>
      <c r="O229" s="123"/>
      <c r="P229" s="123"/>
      <c r="Q229" s="123"/>
      <c r="R229" s="123"/>
      <c r="S229" s="123"/>
      <c r="T229" s="123"/>
      <c r="U229" s="32"/>
      <c r="V229" s="32"/>
      <c r="W229" s="23"/>
      <c r="AV229" s="2"/>
    </row>
    <row r="230" spans="1:48">
      <c r="A230" s="28"/>
      <c r="B230" s="59"/>
      <c r="C230" s="32"/>
      <c r="D230" s="59"/>
      <c r="E230" s="32"/>
      <c r="F230" s="142"/>
      <c r="G230" s="28"/>
      <c r="H230" s="28"/>
      <c r="I230" s="28"/>
      <c r="J230" s="123"/>
      <c r="K230" s="123"/>
      <c r="L230" s="26"/>
      <c r="M230" s="123"/>
      <c r="N230" s="123"/>
      <c r="O230" s="123"/>
      <c r="P230" s="123"/>
      <c r="Q230" s="123"/>
      <c r="R230" s="123"/>
      <c r="S230" s="123"/>
      <c r="T230" s="123"/>
      <c r="U230" s="28"/>
      <c r="V230" s="32"/>
      <c r="W230" s="61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</row>
    <row r="231" spans="1:48">
      <c r="A231" s="28"/>
      <c r="B231" s="26"/>
      <c r="C231" s="28"/>
      <c r="D231" s="26"/>
      <c r="E231" s="28"/>
      <c r="F231" s="142"/>
      <c r="G231" s="28"/>
      <c r="H231" s="28"/>
      <c r="I231" s="28"/>
      <c r="J231" s="123"/>
      <c r="K231" s="123"/>
      <c r="L231" s="26"/>
      <c r="M231" s="123"/>
      <c r="N231" s="123"/>
      <c r="O231" s="123"/>
      <c r="P231" s="123"/>
      <c r="Q231" s="123"/>
      <c r="R231" s="123"/>
      <c r="S231" s="123"/>
      <c r="T231" s="123"/>
      <c r="U231" s="28"/>
      <c r="V231" s="32"/>
      <c r="W231" s="23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</row>
    <row r="232" spans="1:48">
      <c r="A232" s="28"/>
      <c r="B232" s="26"/>
      <c r="C232" s="28"/>
      <c r="D232" s="26"/>
      <c r="E232" s="28"/>
      <c r="F232" s="147"/>
      <c r="G232" s="28"/>
      <c r="H232" s="28"/>
      <c r="I232" s="28"/>
      <c r="J232" s="123"/>
      <c r="K232" s="123"/>
      <c r="L232" s="26"/>
      <c r="M232" s="123"/>
      <c r="N232" s="123"/>
      <c r="O232" s="123"/>
      <c r="P232" s="123"/>
      <c r="Q232" s="123"/>
      <c r="R232" s="123"/>
      <c r="S232" s="123"/>
      <c r="T232" s="123"/>
      <c r="U232" s="28"/>
      <c r="V232" s="61"/>
      <c r="W232" s="23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</row>
    <row r="233" spans="1:48">
      <c r="A233" s="28"/>
      <c r="B233" s="26"/>
      <c r="C233" s="28"/>
      <c r="D233" s="26"/>
      <c r="E233" s="28"/>
      <c r="F233" s="148"/>
      <c r="G233" s="28"/>
      <c r="H233" s="28"/>
      <c r="I233" s="28"/>
      <c r="J233" s="123"/>
      <c r="K233" s="123"/>
      <c r="L233" s="26"/>
      <c r="M233" s="123"/>
      <c r="N233" s="123"/>
      <c r="O233" s="123"/>
      <c r="P233" s="123"/>
      <c r="Q233" s="123"/>
      <c r="R233" s="123"/>
      <c r="S233" s="123"/>
      <c r="T233" s="123"/>
      <c r="U233" s="28"/>
      <c r="V233" s="61"/>
      <c r="W233" s="23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</row>
    <row r="234" spans="1:48">
      <c r="A234" s="23"/>
      <c r="B234" s="26"/>
      <c r="C234" s="28"/>
      <c r="D234" s="26"/>
      <c r="E234" s="28"/>
      <c r="F234" s="148"/>
      <c r="G234" s="28"/>
      <c r="H234" s="28"/>
      <c r="I234" s="28"/>
      <c r="J234" s="123"/>
      <c r="K234" s="123"/>
      <c r="L234" s="26"/>
      <c r="M234" s="123"/>
      <c r="N234" s="123"/>
      <c r="O234" s="123"/>
      <c r="P234" s="123"/>
      <c r="Q234" s="123"/>
      <c r="R234" s="123"/>
      <c r="S234" s="123"/>
      <c r="T234" s="123"/>
      <c r="U234" s="28"/>
      <c r="V234" s="61"/>
      <c r="W234" s="23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</row>
    <row r="235" spans="1:48">
      <c r="A235" s="28"/>
      <c r="B235" s="26"/>
      <c r="C235" s="28"/>
      <c r="D235" s="26"/>
      <c r="E235" s="28"/>
      <c r="F235" s="148"/>
      <c r="G235" s="28"/>
      <c r="H235" s="28"/>
      <c r="I235" s="28"/>
      <c r="J235" s="123"/>
      <c r="K235" s="123"/>
      <c r="L235" s="26"/>
      <c r="M235" s="123"/>
      <c r="N235" s="123"/>
      <c r="O235" s="123"/>
      <c r="P235" s="123"/>
      <c r="Q235" s="123"/>
      <c r="R235" s="123"/>
      <c r="S235" s="123"/>
      <c r="T235" s="123"/>
      <c r="U235" s="28"/>
      <c r="V235" s="61"/>
      <c r="W235" s="23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</row>
    <row r="236" spans="1:48">
      <c r="A236" s="32"/>
      <c r="B236" s="26"/>
      <c r="C236" s="28"/>
      <c r="D236" s="26"/>
      <c r="E236" s="28"/>
      <c r="F236" s="147"/>
      <c r="G236" s="28"/>
      <c r="H236" s="28"/>
      <c r="I236" s="28"/>
      <c r="J236" s="123"/>
      <c r="K236" s="123"/>
      <c r="L236" s="26"/>
      <c r="M236" s="123"/>
      <c r="N236" s="123"/>
      <c r="O236" s="123"/>
      <c r="P236" s="123"/>
      <c r="Q236" s="123"/>
      <c r="R236" s="123"/>
      <c r="S236" s="123"/>
      <c r="T236" s="123"/>
      <c r="U236" s="27"/>
      <c r="V236" s="61"/>
      <c r="W236" s="23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</row>
    <row r="237" spans="1:48">
      <c r="A237" s="34"/>
      <c r="B237" s="26"/>
      <c r="C237" s="28"/>
      <c r="D237" s="26"/>
      <c r="E237" s="28"/>
      <c r="F237" s="147"/>
      <c r="G237" s="28"/>
      <c r="H237" s="28"/>
      <c r="I237" s="28"/>
      <c r="J237" s="123"/>
      <c r="K237" s="123"/>
      <c r="L237" s="26"/>
      <c r="M237" s="123"/>
      <c r="N237" s="123"/>
      <c r="O237" s="123"/>
      <c r="P237" s="123"/>
      <c r="Q237" s="123"/>
      <c r="R237" s="123"/>
      <c r="S237" s="123"/>
      <c r="T237" s="123"/>
      <c r="U237" s="27"/>
      <c r="V237" s="61"/>
      <c r="W237" s="23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</row>
    <row r="238" spans="1:48">
      <c r="A238" s="35"/>
      <c r="B238" s="26"/>
      <c r="C238" s="28"/>
      <c r="D238" s="26"/>
      <c r="E238" s="28"/>
      <c r="F238" s="147"/>
      <c r="G238" s="28"/>
      <c r="H238" s="28"/>
      <c r="I238" s="28"/>
      <c r="J238" s="123"/>
      <c r="K238" s="123"/>
      <c r="L238" s="26"/>
      <c r="M238" s="123"/>
      <c r="N238" s="123"/>
      <c r="O238" s="123"/>
      <c r="P238" s="123"/>
      <c r="Q238" s="123"/>
      <c r="R238" s="123"/>
      <c r="S238" s="123"/>
      <c r="T238" s="123"/>
      <c r="U238" s="27"/>
      <c r="V238" s="61"/>
      <c r="W238" s="23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</row>
    <row r="239" spans="1:48">
      <c r="A239" s="35"/>
      <c r="B239" s="26"/>
      <c r="C239" s="28"/>
      <c r="D239" s="26"/>
      <c r="E239" s="28"/>
      <c r="F239" s="147"/>
      <c r="G239" s="28"/>
      <c r="H239" s="28"/>
      <c r="I239" s="28"/>
      <c r="J239" s="123"/>
      <c r="K239" s="123"/>
      <c r="L239" s="26"/>
      <c r="M239" s="123"/>
      <c r="N239" s="123"/>
      <c r="O239" s="123"/>
      <c r="P239" s="123"/>
      <c r="Q239" s="123"/>
      <c r="R239" s="123"/>
      <c r="S239" s="123"/>
      <c r="T239" s="123"/>
      <c r="U239" s="27"/>
      <c r="V239" s="32"/>
      <c r="W239" s="23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</row>
    <row r="240" spans="1:48">
      <c r="A240" s="35"/>
      <c r="B240" s="26"/>
      <c r="C240" s="28"/>
      <c r="D240" s="26"/>
      <c r="E240" s="28"/>
      <c r="F240" s="147"/>
      <c r="G240" s="28"/>
      <c r="H240" s="28"/>
      <c r="I240" s="28"/>
      <c r="J240" s="123"/>
      <c r="K240" s="123"/>
      <c r="L240" s="26"/>
      <c r="M240" s="123"/>
      <c r="N240" s="123"/>
      <c r="O240" s="123"/>
      <c r="P240" s="123"/>
      <c r="Q240" s="123"/>
      <c r="R240" s="123"/>
      <c r="S240" s="123"/>
      <c r="T240" s="123"/>
      <c r="U240" s="27"/>
      <c r="V240" s="32"/>
      <c r="W240" s="23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</row>
    <row r="241" spans="1:33">
      <c r="A241" s="33"/>
      <c r="B241" s="26"/>
      <c r="C241" s="28"/>
      <c r="D241" s="26"/>
      <c r="E241" s="28"/>
      <c r="F241" s="147"/>
      <c r="G241" s="28"/>
      <c r="H241" s="28"/>
      <c r="I241" s="28"/>
      <c r="J241" s="123"/>
      <c r="K241" s="123"/>
      <c r="L241" s="26"/>
      <c r="M241" s="123"/>
      <c r="N241" s="123"/>
      <c r="O241" s="123"/>
      <c r="P241" s="123"/>
      <c r="Q241" s="123"/>
      <c r="R241" s="123"/>
      <c r="S241" s="123"/>
      <c r="T241" s="123"/>
      <c r="U241" s="27"/>
      <c r="V241" s="32"/>
      <c r="W241" s="23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</row>
    <row r="242" spans="1:33">
      <c r="A242" s="33"/>
      <c r="B242" s="26"/>
      <c r="C242" s="28"/>
      <c r="D242" s="26"/>
      <c r="E242" s="28"/>
      <c r="F242" s="142"/>
      <c r="G242" s="28"/>
      <c r="H242" s="28"/>
      <c r="I242" s="28"/>
      <c r="J242" s="123"/>
      <c r="K242" s="123"/>
      <c r="L242" s="26"/>
      <c r="M242" s="123"/>
      <c r="N242" s="123"/>
      <c r="O242" s="123"/>
      <c r="P242" s="123"/>
      <c r="Q242" s="123"/>
      <c r="R242" s="123"/>
      <c r="S242" s="123"/>
      <c r="T242" s="123"/>
      <c r="U242" s="27"/>
      <c r="V242" s="59"/>
      <c r="W242" s="23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</row>
    <row r="243" spans="1:33">
      <c r="A243" s="33"/>
      <c r="B243" s="26"/>
      <c r="C243" s="28"/>
      <c r="D243" s="26"/>
      <c r="E243" s="28"/>
      <c r="F243" s="142"/>
      <c r="G243" s="28"/>
      <c r="H243" s="28"/>
      <c r="I243" s="28"/>
      <c r="J243" s="123"/>
      <c r="K243" s="123"/>
      <c r="L243" s="26"/>
      <c r="M243" s="123"/>
      <c r="N243" s="123"/>
      <c r="O243" s="123"/>
      <c r="P243" s="123"/>
      <c r="Q243" s="123"/>
      <c r="R243" s="123"/>
      <c r="S243" s="123"/>
      <c r="T243" s="123"/>
      <c r="U243" s="27"/>
      <c r="V243" s="26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</row>
    <row r="244" spans="1:33">
      <c r="A244" s="33"/>
      <c r="B244" s="26"/>
      <c r="C244" s="28"/>
      <c r="D244" s="26"/>
      <c r="E244" s="28"/>
      <c r="F244" s="142"/>
      <c r="G244" s="28"/>
      <c r="H244" s="28"/>
      <c r="I244" s="28"/>
      <c r="J244" s="123"/>
      <c r="K244" s="123"/>
      <c r="L244" s="26"/>
      <c r="M244" s="123"/>
      <c r="N244" s="123"/>
      <c r="O244" s="123"/>
      <c r="P244" s="123"/>
      <c r="Q244" s="123"/>
      <c r="R244" s="123"/>
      <c r="S244" s="123"/>
      <c r="T244" s="123"/>
      <c r="U244" s="27"/>
      <c r="V244" s="26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</row>
    <row r="245" spans="1:33">
      <c r="A245" s="33"/>
      <c r="B245" s="26"/>
      <c r="C245" s="28"/>
      <c r="D245" s="26"/>
      <c r="E245" s="28"/>
      <c r="F245" s="145"/>
      <c r="G245" s="28"/>
      <c r="H245" s="28"/>
      <c r="I245" s="28"/>
      <c r="J245" s="123"/>
      <c r="K245" s="123"/>
      <c r="L245" s="26"/>
      <c r="M245" s="123"/>
      <c r="N245" s="123"/>
      <c r="O245" s="123"/>
      <c r="P245" s="123"/>
      <c r="Q245" s="123"/>
      <c r="R245" s="123"/>
      <c r="S245" s="123"/>
      <c r="T245" s="123"/>
      <c r="U245" s="27"/>
      <c r="V245" s="26"/>
      <c r="W245" s="28"/>
      <c r="X245" s="32"/>
      <c r="Y245" s="32"/>
      <c r="Z245" s="32"/>
      <c r="AA245" s="32"/>
      <c r="AB245" s="32"/>
      <c r="AC245" s="32"/>
      <c r="AD245" s="32"/>
      <c r="AE245" s="32"/>
      <c r="AF245" s="32"/>
      <c r="AG245" s="32"/>
    </row>
    <row r="246" spans="1:33">
      <c r="A246" s="33"/>
      <c r="B246" s="26"/>
      <c r="C246" s="28"/>
      <c r="D246" s="26"/>
      <c r="E246" s="28"/>
      <c r="F246" s="145"/>
      <c r="G246" s="28"/>
      <c r="H246" s="28"/>
      <c r="I246" s="28"/>
      <c r="J246" s="123"/>
      <c r="K246" s="123"/>
      <c r="L246" s="26"/>
      <c r="M246" s="123"/>
      <c r="N246" s="123"/>
      <c r="O246" s="123"/>
      <c r="P246" s="123"/>
      <c r="Q246" s="123"/>
      <c r="R246" s="123"/>
      <c r="S246" s="123"/>
      <c r="T246" s="123"/>
      <c r="U246" s="27"/>
      <c r="V246" s="26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</row>
    <row r="247" spans="1:33">
      <c r="A247" s="28"/>
      <c r="B247" s="26"/>
      <c r="C247" s="28"/>
      <c r="D247" s="26"/>
      <c r="E247" s="28"/>
      <c r="F247" s="142"/>
      <c r="G247" s="28"/>
      <c r="H247" s="28"/>
      <c r="I247" s="28"/>
      <c r="J247" s="123"/>
      <c r="K247" s="123"/>
      <c r="L247" s="26"/>
      <c r="M247" s="123"/>
      <c r="N247" s="123"/>
      <c r="O247" s="123"/>
      <c r="P247" s="123"/>
      <c r="Q247" s="123"/>
      <c r="R247" s="123"/>
      <c r="S247" s="123"/>
      <c r="T247" s="123"/>
      <c r="U247" s="27"/>
      <c r="V247" s="26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</row>
    <row r="248" spans="1:33">
      <c r="A248" s="28"/>
      <c r="B248" s="26"/>
      <c r="C248" s="28"/>
      <c r="D248" s="26"/>
      <c r="E248" s="28"/>
      <c r="F248" s="142"/>
      <c r="G248" s="28"/>
      <c r="H248" s="28"/>
      <c r="I248" s="28"/>
      <c r="J248" s="123"/>
      <c r="K248" s="123"/>
      <c r="L248" s="26"/>
      <c r="M248" s="123"/>
      <c r="N248" s="123"/>
      <c r="O248" s="123"/>
      <c r="P248" s="123"/>
      <c r="Q248" s="123"/>
      <c r="R248" s="123"/>
      <c r="S248" s="123"/>
      <c r="T248" s="123"/>
      <c r="U248" s="27"/>
      <c r="V248" s="26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</row>
    <row r="249" spans="1:33">
      <c r="A249" s="28"/>
      <c r="B249" s="26"/>
      <c r="C249" s="28"/>
      <c r="D249" s="26"/>
      <c r="E249" s="28"/>
      <c r="F249" s="142"/>
      <c r="G249" s="28"/>
      <c r="H249" s="28"/>
      <c r="I249" s="28"/>
      <c r="J249" s="123"/>
      <c r="K249" s="123"/>
      <c r="L249" s="26"/>
      <c r="M249" s="123"/>
      <c r="N249" s="123"/>
      <c r="O249" s="123"/>
      <c r="P249" s="123"/>
      <c r="Q249" s="123"/>
      <c r="R249" s="123"/>
      <c r="S249" s="123"/>
      <c r="T249" s="123"/>
      <c r="U249" s="27"/>
      <c r="V249" s="26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</row>
    <row r="250" spans="1:33" s="32" customFormat="1">
      <c r="A250" s="36"/>
      <c r="B250" s="26"/>
      <c r="C250" s="28"/>
      <c r="D250" s="26"/>
      <c r="E250" s="28"/>
      <c r="F250" s="142"/>
      <c r="G250" s="28"/>
      <c r="H250" s="28"/>
      <c r="I250" s="28"/>
      <c r="J250" s="123"/>
      <c r="K250" s="123"/>
      <c r="L250" s="26"/>
      <c r="M250" s="123"/>
      <c r="N250" s="123"/>
      <c r="O250" s="123"/>
      <c r="P250" s="123"/>
      <c r="Q250" s="123"/>
      <c r="R250" s="123"/>
      <c r="S250" s="123"/>
      <c r="T250" s="123"/>
      <c r="U250" s="26"/>
      <c r="V250" s="26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</row>
    <row r="251" spans="1:33">
      <c r="A251" s="36"/>
      <c r="B251" s="26"/>
      <c r="C251" s="28"/>
      <c r="D251" s="26"/>
      <c r="E251" s="28"/>
      <c r="F251" s="142"/>
      <c r="G251" s="28"/>
      <c r="H251" s="28"/>
      <c r="I251" s="28"/>
      <c r="J251" s="123"/>
      <c r="K251" s="123"/>
      <c r="L251" s="26"/>
      <c r="M251" s="123"/>
      <c r="N251" s="123"/>
      <c r="O251" s="123"/>
      <c r="P251" s="123"/>
      <c r="Q251" s="123"/>
      <c r="R251" s="123"/>
      <c r="S251" s="123"/>
      <c r="T251" s="123"/>
      <c r="U251" s="26"/>
      <c r="V251" s="26"/>
      <c r="W251" s="32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</row>
    <row r="252" spans="1:33">
      <c r="A252" s="28"/>
      <c r="B252" s="26"/>
      <c r="C252" s="28"/>
      <c r="D252" s="26"/>
      <c r="E252" s="28"/>
      <c r="F252" s="142"/>
      <c r="G252" s="28"/>
      <c r="H252" s="28"/>
      <c r="I252" s="28"/>
      <c r="J252" s="123"/>
      <c r="K252" s="123"/>
      <c r="L252" s="26"/>
      <c r="M252" s="123"/>
      <c r="N252" s="123"/>
      <c r="O252" s="123"/>
      <c r="P252" s="123"/>
      <c r="Q252" s="123"/>
      <c r="R252" s="123"/>
      <c r="S252" s="123"/>
      <c r="T252" s="123"/>
      <c r="U252" s="26"/>
      <c r="V252" s="26"/>
      <c r="W252" s="32"/>
      <c r="X252" s="23"/>
      <c r="Y252" s="33"/>
      <c r="Z252" s="28"/>
      <c r="AA252" s="28"/>
      <c r="AB252" s="28"/>
      <c r="AC252" s="28"/>
      <c r="AD252" s="28"/>
      <c r="AE252" s="28"/>
      <c r="AF252" s="28"/>
      <c r="AG252" s="28"/>
    </row>
    <row r="253" spans="1:33">
      <c r="A253" s="28"/>
      <c r="B253" s="26"/>
      <c r="C253" s="28"/>
      <c r="D253" s="26"/>
      <c r="E253" s="28"/>
      <c r="F253" s="142"/>
      <c r="G253" s="28"/>
      <c r="H253" s="28"/>
      <c r="I253" s="28"/>
      <c r="J253" s="123"/>
      <c r="K253" s="123"/>
      <c r="L253" s="26"/>
      <c r="M253" s="123"/>
      <c r="N253" s="123"/>
      <c r="O253" s="142"/>
      <c r="P253" s="142"/>
      <c r="Q253" s="142"/>
      <c r="R253" s="142"/>
      <c r="S253" s="142"/>
      <c r="T253" s="142"/>
      <c r="U253" s="26"/>
      <c r="V253" s="23"/>
      <c r="W253" s="32"/>
      <c r="X253" s="23"/>
      <c r="Y253" s="36"/>
      <c r="Z253" s="28"/>
      <c r="AA253" s="28"/>
      <c r="AB253" s="28"/>
      <c r="AC253" s="28"/>
      <c r="AD253" s="28"/>
      <c r="AE253" s="28"/>
      <c r="AF253" s="28"/>
      <c r="AG253" s="28"/>
    </row>
    <row r="254" spans="1:33">
      <c r="A254" s="28"/>
      <c r="B254" s="26"/>
      <c r="C254" s="28"/>
      <c r="D254" s="26"/>
      <c r="E254" s="28"/>
      <c r="F254" s="142"/>
      <c r="G254" s="28"/>
      <c r="H254" s="28"/>
      <c r="I254" s="28"/>
      <c r="J254" s="123"/>
      <c r="K254" s="123"/>
      <c r="L254" s="26"/>
      <c r="M254" s="123"/>
      <c r="N254" s="123"/>
      <c r="O254" s="142"/>
      <c r="P254" s="142"/>
      <c r="Q254" s="142"/>
      <c r="R254" s="142"/>
      <c r="S254" s="142"/>
      <c r="T254" s="142"/>
      <c r="U254" s="26"/>
      <c r="V254" s="23"/>
      <c r="W254" s="32"/>
      <c r="X254" s="23"/>
      <c r="Y254" s="36"/>
      <c r="Z254" s="28"/>
      <c r="AA254" s="28"/>
      <c r="AB254" s="28"/>
      <c r="AC254" s="28"/>
      <c r="AD254" s="28"/>
      <c r="AE254" s="28"/>
      <c r="AF254" s="28"/>
      <c r="AG254" s="28"/>
    </row>
    <row r="255" spans="1:33">
      <c r="A255" s="28"/>
      <c r="B255" s="26"/>
      <c r="C255" s="28"/>
      <c r="D255" s="26"/>
      <c r="E255" s="28"/>
      <c r="F255" s="142"/>
      <c r="G255" s="28"/>
      <c r="H255" s="28"/>
      <c r="I255" s="28"/>
      <c r="J255" s="123"/>
      <c r="K255" s="123"/>
      <c r="L255" s="26"/>
      <c r="M255" s="123"/>
      <c r="N255" s="123"/>
      <c r="O255" s="142"/>
      <c r="P255" s="142"/>
      <c r="Q255" s="142"/>
      <c r="R255" s="142"/>
      <c r="S255" s="142"/>
      <c r="T255" s="142"/>
      <c r="U255" s="26"/>
      <c r="V255" s="23"/>
      <c r="W255" s="32"/>
      <c r="X255" s="23"/>
      <c r="Y255" s="33"/>
      <c r="Z255" s="28"/>
      <c r="AA255" s="28"/>
      <c r="AB255" s="28"/>
      <c r="AC255" s="28"/>
      <c r="AD255" s="28"/>
      <c r="AE255" s="28"/>
      <c r="AF255" s="28"/>
      <c r="AG255" s="28"/>
    </row>
    <row r="256" spans="1:33">
      <c r="A256" s="28"/>
      <c r="B256" s="26"/>
      <c r="C256" s="28"/>
      <c r="D256" s="26"/>
      <c r="E256" s="28"/>
      <c r="F256" s="142"/>
      <c r="G256" s="28"/>
      <c r="H256" s="28"/>
      <c r="I256" s="28"/>
      <c r="J256" s="123"/>
      <c r="K256" s="123"/>
      <c r="L256" s="26"/>
      <c r="M256" s="123"/>
      <c r="N256" s="123"/>
      <c r="O256" s="142"/>
      <c r="P256" s="142"/>
      <c r="Q256" s="142"/>
      <c r="R256" s="142"/>
      <c r="S256" s="142"/>
      <c r="T256" s="142"/>
      <c r="U256" s="26"/>
      <c r="V256" s="23"/>
      <c r="W256" s="32"/>
      <c r="X256" s="23"/>
      <c r="Y256" s="33"/>
      <c r="Z256" s="28"/>
      <c r="AA256" s="28"/>
      <c r="AB256" s="28"/>
      <c r="AC256" s="28"/>
      <c r="AD256" s="28"/>
      <c r="AE256" s="28"/>
      <c r="AF256" s="28"/>
      <c r="AG256" s="28"/>
    </row>
    <row r="257" spans="1:33">
      <c r="A257" s="28"/>
      <c r="B257" s="26"/>
      <c r="C257" s="28"/>
      <c r="D257" s="26"/>
      <c r="E257" s="28"/>
      <c r="F257" s="142"/>
      <c r="G257" s="28"/>
      <c r="H257" s="28"/>
      <c r="I257" s="28"/>
      <c r="J257" s="123"/>
      <c r="K257" s="123"/>
      <c r="L257" s="26"/>
      <c r="M257" s="123"/>
      <c r="N257" s="123"/>
      <c r="O257" s="142"/>
      <c r="P257" s="142"/>
      <c r="Q257" s="142"/>
      <c r="R257" s="142"/>
      <c r="S257" s="142"/>
      <c r="T257" s="142"/>
      <c r="U257" s="26"/>
      <c r="V257" s="23"/>
      <c r="W257" s="32"/>
      <c r="X257" s="23"/>
      <c r="Y257" s="33"/>
      <c r="Z257" s="28"/>
      <c r="AA257" s="28"/>
      <c r="AB257" s="28"/>
      <c r="AC257" s="28"/>
      <c r="AD257" s="28"/>
      <c r="AE257" s="28"/>
      <c r="AF257" s="28"/>
      <c r="AG257" s="28"/>
    </row>
    <row r="258" spans="1:33">
      <c r="A258" s="28"/>
      <c r="B258" s="26"/>
      <c r="C258" s="28"/>
      <c r="D258" s="26"/>
      <c r="E258" s="28"/>
      <c r="F258" s="142"/>
      <c r="G258" s="28"/>
      <c r="H258" s="28"/>
      <c r="I258" s="28"/>
      <c r="J258" s="123"/>
      <c r="K258" s="123"/>
      <c r="L258" s="26"/>
      <c r="M258" s="123"/>
      <c r="N258" s="123"/>
      <c r="O258" s="142"/>
      <c r="P258" s="142"/>
      <c r="Q258" s="142"/>
      <c r="R258" s="142"/>
      <c r="S258" s="142"/>
      <c r="T258" s="142"/>
      <c r="U258" s="26"/>
      <c r="V258" s="23"/>
      <c r="W258" s="32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</row>
    <row r="259" spans="1:33">
      <c r="A259" s="28"/>
      <c r="B259" s="26"/>
      <c r="C259" s="28"/>
      <c r="D259" s="26"/>
      <c r="E259" s="28"/>
      <c r="F259" s="142"/>
      <c r="G259" s="28"/>
      <c r="H259" s="28"/>
      <c r="I259" s="28"/>
      <c r="J259" s="123"/>
      <c r="K259" s="123"/>
      <c r="L259" s="26"/>
      <c r="M259" s="123"/>
      <c r="N259" s="123"/>
      <c r="O259" s="142"/>
      <c r="P259" s="142"/>
      <c r="Q259" s="142"/>
      <c r="R259" s="142"/>
      <c r="S259" s="142"/>
      <c r="T259" s="142"/>
      <c r="U259" s="26"/>
      <c r="V259" s="23"/>
      <c r="W259" s="32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</row>
    <row r="260" spans="1:33">
      <c r="A260" s="28"/>
      <c r="B260" s="26"/>
      <c r="C260" s="28"/>
      <c r="D260" s="26"/>
      <c r="E260" s="28"/>
      <c r="F260" s="142"/>
      <c r="G260" s="28"/>
      <c r="H260" s="28"/>
      <c r="I260" s="28"/>
      <c r="J260" s="123"/>
      <c r="K260" s="123"/>
      <c r="L260" s="26"/>
      <c r="M260" s="123"/>
      <c r="N260" s="123"/>
      <c r="O260" s="142"/>
      <c r="P260" s="142"/>
      <c r="Q260" s="142"/>
      <c r="R260" s="142"/>
      <c r="S260" s="142"/>
      <c r="T260" s="142"/>
      <c r="U260" s="26"/>
      <c r="V260" s="23"/>
      <c r="W260" s="32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</row>
    <row r="261" spans="1:33">
      <c r="A261" s="28"/>
      <c r="B261" s="26"/>
      <c r="C261" s="28"/>
      <c r="D261" s="26"/>
      <c r="E261" s="28"/>
      <c r="F261" s="142"/>
      <c r="G261" s="28"/>
      <c r="H261" s="28"/>
      <c r="I261" s="28"/>
      <c r="J261" s="123"/>
      <c r="K261" s="123"/>
      <c r="L261" s="26"/>
      <c r="M261" s="123"/>
      <c r="N261" s="123"/>
      <c r="O261" s="142"/>
      <c r="P261" s="142"/>
      <c r="Q261" s="142"/>
      <c r="R261" s="142"/>
      <c r="S261" s="142"/>
      <c r="T261" s="142"/>
      <c r="U261" s="26"/>
      <c r="V261" s="23"/>
      <c r="W261" s="32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</row>
    <row r="262" spans="1:33">
      <c r="A262" s="28"/>
      <c r="B262" s="26"/>
      <c r="C262" s="28"/>
      <c r="D262" s="26"/>
      <c r="E262" s="28"/>
      <c r="F262" s="142"/>
      <c r="G262" s="28"/>
      <c r="H262" s="28"/>
      <c r="I262" s="28"/>
      <c r="J262" s="123"/>
      <c r="K262" s="123"/>
      <c r="L262" s="26"/>
      <c r="M262" s="123"/>
      <c r="N262" s="123"/>
      <c r="O262" s="142"/>
      <c r="P262" s="142"/>
      <c r="Q262" s="142"/>
      <c r="R262" s="142"/>
      <c r="S262" s="142"/>
      <c r="T262" s="142"/>
      <c r="U262" s="26"/>
      <c r="V262" s="23"/>
      <c r="W262" s="32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</row>
    <row r="263" spans="1:33">
      <c r="A263" s="28"/>
      <c r="B263" s="26"/>
      <c r="C263" s="28"/>
      <c r="D263" s="26"/>
      <c r="E263" s="28"/>
      <c r="F263" s="142"/>
      <c r="G263" s="28"/>
      <c r="H263" s="28"/>
      <c r="I263" s="28"/>
      <c r="J263" s="123"/>
      <c r="K263" s="123"/>
      <c r="L263" s="26"/>
      <c r="M263" s="123"/>
      <c r="N263" s="123"/>
      <c r="O263" s="142"/>
      <c r="P263" s="142"/>
      <c r="Q263" s="142"/>
      <c r="R263" s="142"/>
      <c r="S263" s="142"/>
      <c r="T263" s="142"/>
      <c r="U263" s="26"/>
      <c r="V263" s="23"/>
      <c r="W263" s="32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</row>
    <row r="264" spans="1:33">
      <c r="A264" s="28"/>
      <c r="B264" s="26"/>
      <c r="C264" s="28"/>
      <c r="D264" s="26"/>
      <c r="E264" s="28"/>
      <c r="F264" s="142"/>
      <c r="G264" s="28"/>
      <c r="H264" s="28"/>
      <c r="I264" s="28"/>
      <c r="J264" s="123"/>
      <c r="K264" s="123"/>
      <c r="L264" s="26"/>
      <c r="M264" s="123"/>
      <c r="N264" s="123"/>
      <c r="O264" s="142"/>
      <c r="P264" s="142"/>
      <c r="Q264" s="142"/>
      <c r="R264" s="142"/>
      <c r="S264" s="142"/>
      <c r="T264" s="142"/>
      <c r="U264" s="26"/>
      <c r="V264" s="23"/>
      <c r="W264" s="32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</row>
    <row r="265" spans="1:33">
      <c r="A265" s="28"/>
      <c r="B265" s="26"/>
      <c r="C265" s="28"/>
      <c r="D265" s="26"/>
      <c r="E265" s="28"/>
      <c r="F265" s="142"/>
      <c r="G265" s="28"/>
      <c r="H265" s="28"/>
      <c r="I265" s="28"/>
      <c r="J265" s="123"/>
      <c r="K265" s="123"/>
      <c r="L265" s="26"/>
      <c r="M265" s="123"/>
      <c r="N265" s="123"/>
      <c r="O265" s="142"/>
      <c r="P265" s="142"/>
      <c r="Q265" s="142"/>
      <c r="R265" s="142"/>
      <c r="S265" s="142"/>
      <c r="T265" s="142"/>
      <c r="U265" s="26"/>
      <c r="V265" s="23"/>
      <c r="W265" s="32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</row>
    <row r="266" spans="1:33">
      <c r="A266" s="28"/>
      <c r="B266" s="26"/>
      <c r="C266" s="28"/>
      <c r="D266" s="26"/>
      <c r="E266" s="28"/>
      <c r="F266" s="142"/>
      <c r="G266" s="28"/>
      <c r="H266" s="28"/>
      <c r="I266" s="28"/>
      <c r="J266" s="123"/>
      <c r="K266" s="123"/>
      <c r="L266" s="26"/>
      <c r="M266" s="123"/>
      <c r="N266" s="123"/>
      <c r="O266" s="142"/>
      <c r="P266" s="142"/>
      <c r="Q266" s="142"/>
      <c r="R266" s="142"/>
      <c r="S266" s="142"/>
      <c r="T266" s="142"/>
      <c r="U266" s="26"/>
      <c r="V266" s="23"/>
      <c r="W266" s="32"/>
      <c r="X266" s="32"/>
      <c r="Y266" s="32"/>
      <c r="Z266" s="32"/>
      <c r="AA266" s="32"/>
      <c r="AB266" s="32"/>
      <c r="AC266" s="32"/>
      <c r="AD266" s="32"/>
      <c r="AE266" s="32"/>
      <c r="AF266" s="32"/>
      <c r="AG266" s="32"/>
    </row>
    <row r="267" spans="1:33">
      <c r="A267" s="28"/>
      <c r="B267" s="26"/>
      <c r="C267" s="28"/>
      <c r="D267" s="26"/>
      <c r="E267" s="28"/>
      <c r="F267" s="142"/>
      <c r="G267" s="28"/>
      <c r="H267" s="28"/>
      <c r="I267" s="28"/>
      <c r="J267" s="123"/>
      <c r="K267" s="123"/>
      <c r="L267" s="26"/>
      <c r="M267" s="123"/>
      <c r="N267" s="123"/>
      <c r="O267" s="142"/>
      <c r="P267" s="142"/>
      <c r="Q267" s="142"/>
      <c r="R267" s="142"/>
      <c r="S267" s="142"/>
      <c r="T267" s="142"/>
      <c r="U267" s="26"/>
      <c r="V267" s="23"/>
      <c r="W267" s="32"/>
      <c r="X267" s="32"/>
      <c r="Y267" s="32"/>
      <c r="Z267" s="32"/>
      <c r="AA267" s="32"/>
      <c r="AB267" s="32"/>
      <c r="AC267" s="32"/>
      <c r="AD267" s="32"/>
      <c r="AE267" s="32"/>
      <c r="AF267" s="32"/>
      <c r="AG267" s="32"/>
    </row>
    <row r="268" spans="1:33">
      <c r="A268" s="28"/>
      <c r="B268" s="26"/>
      <c r="C268" s="28"/>
      <c r="D268" s="26"/>
      <c r="E268" s="28"/>
      <c r="F268" s="142"/>
      <c r="G268" s="28"/>
      <c r="H268" s="28"/>
      <c r="I268" s="28"/>
      <c r="J268" s="123"/>
      <c r="K268" s="123"/>
      <c r="L268" s="26"/>
      <c r="M268" s="123"/>
      <c r="N268" s="123"/>
      <c r="O268" s="142"/>
      <c r="P268" s="142"/>
      <c r="Q268" s="142"/>
      <c r="R268" s="142"/>
      <c r="S268" s="142"/>
      <c r="T268" s="142"/>
      <c r="U268" s="26"/>
      <c r="V268" s="23"/>
      <c r="W268" s="32"/>
      <c r="X268" s="32"/>
      <c r="Y268" s="32"/>
      <c r="Z268" s="32"/>
      <c r="AA268" s="32"/>
      <c r="AB268" s="32"/>
      <c r="AC268" s="32"/>
      <c r="AD268" s="32"/>
      <c r="AE268" s="32"/>
      <c r="AF268" s="32"/>
      <c r="AG268" s="32"/>
    </row>
    <row r="269" spans="1:33">
      <c r="A269" s="28"/>
      <c r="B269" s="26"/>
      <c r="C269" s="28"/>
      <c r="D269" s="26"/>
      <c r="E269" s="28"/>
      <c r="F269" s="142"/>
      <c r="G269" s="28"/>
      <c r="I269" s="28"/>
      <c r="J269" s="123"/>
      <c r="K269" s="123"/>
      <c r="L269" s="26"/>
      <c r="M269" s="123"/>
      <c r="N269" s="123"/>
      <c r="O269" s="142"/>
      <c r="P269" s="142"/>
      <c r="Q269" s="142"/>
      <c r="R269" s="142"/>
      <c r="S269" s="142"/>
      <c r="T269" s="142"/>
      <c r="U269" s="26"/>
      <c r="V269" s="23"/>
      <c r="W269" s="32"/>
      <c r="X269" s="32"/>
      <c r="Y269" s="32"/>
      <c r="Z269" s="32"/>
      <c r="AA269" s="32"/>
      <c r="AB269" s="32"/>
      <c r="AC269" s="32"/>
      <c r="AD269" s="32"/>
      <c r="AE269" s="32"/>
      <c r="AF269" s="32"/>
      <c r="AG269" s="32"/>
    </row>
    <row r="270" spans="1:33">
      <c r="A270" s="28"/>
      <c r="B270" s="26"/>
      <c r="C270" s="28"/>
      <c r="D270" s="26"/>
      <c r="E270" s="28"/>
      <c r="F270" s="142"/>
      <c r="G270" s="28"/>
      <c r="I270" s="28"/>
      <c r="J270" s="123"/>
      <c r="K270" s="123"/>
      <c r="L270" s="26"/>
      <c r="M270" s="123"/>
      <c r="N270" s="123"/>
      <c r="O270" s="142"/>
      <c r="P270" s="142"/>
      <c r="Q270" s="142"/>
      <c r="R270" s="142"/>
      <c r="S270" s="142"/>
      <c r="T270" s="142"/>
      <c r="U270" s="26"/>
      <c r="V270" s="23"/>
      <c r="W270" s="32"/>
      <c r="X270" s="32"/>
      <c r="Y270" s="32"/>
      <c r="Z270" s="32"/>
      <c r="AA270" s="32"/>
      <c r="AB270" s="32"/>
      <c r="AC270" s="32"/>
      <c r="AD270" s="32"/>
      <c r="AE270" s="32"/>
      <c r="AF270" s="32"/>
      <c r="AG270" s="32"/>
    </row>
    <row r="271" spans="1:33" s="32" customFormat="1">
      <c r="A271" s="28"/>
      <c r="B271" s="26"/>
      <c r="C271" s="28"/>
      <c r="D271" s="26"/>
      <c r="E271" s="28"/>
      <c r="F271" s="142"/>
      <c r="G271" s="28"/>
      <c r="H271" s="2"/>
      <c r="I271" s="28"/>
      <c r="J271" s="123"/>
      <c r="K271" s="123"/>
      <c r="L271" s="26"/>
      <c r="M271" s="123"/>
      <c r="N271" s="123"/>
      <c r="O271" s="142"/>
      <c r="P271" s="142"/>
      <c r="Q271" s="142"/>
      <c r="R271" s="142"/>
      <c r="S271" s="142"/>
      <c r="T271" s="142"/>
      <c r="U271" s="26"/>
      <c r="V271" s="23"/>
    </row>
    <row r="272" spans="1:33" s="32" customFormat="1">
      <c r="A272" s="28"/>
      <c r="B272" s="26"/>
      <c r="C272" s="28"/>
      <c r="D272" s="26"/>
      <c r="E272" s="28"/>
      <c r="F272" s="142"/>
      <c r="G272" s="28"/>
      <c r="H272" s="2"/>
      <c r="I272" s="28"/>
      <c r="J272" s="123"/>
      <c r="K272" s="123"/>
      <c r="L272" s="26"/>
      <c r="M272" s="123"/>
      <c r="N272" s="123"/>
      <c r="O272" s="142"/>
      <c r="P272" s="142"/>
      <c r="Q272" s="142"/>
      <c r="R272" s="142"/>
      <c r="S272" s="142"/>
      <c r="T272" s="142"/>
      <c r="U272" s="26"/>
      <c r="V272" s="23"/>
    </row>
    <row r="273" spans="1:47" s="32" customFormat="1">
      <c r="A273" s="28"/>
      <c r="B273" s="26"/>
      <c r="C273" s="28"/>
      <c r="D273" s="26"/>
      <c r="E273" s="28"/>
      <c r="F273" s="142"/>
      <c r="G273" s="28"/>
      <c r="H273" s="2"/>
      <c r="I273" s="28"/>
      <c r="J273" s="123"/>
      <c r="K273" s="123"/>
      <c r="L273" s="26"/>
      <c r="M273" s="123"/>
      <c r="N273" s="100"/>
      <c r="O273" s="142"/>
      <c r="P273" s="142"/>
      <c r="Q273" s="142"/>
      <c r="R273" s="142"/>
      <c r="S273" s="142"/>
      <c r="T273" s="142"/>
      <c r="U273" s="26"/>
      <c r="V273" s="23"/>
      <c r="W273" s="59"/>
    </row>
    <row r="274" spans="1:47" s="32" customFormat="1">
      <c r="A274" s="28"/>
      <c r="B274" s="26"/>
      <c r="C274" s="28"/>
      <c r="D274" s="26"/>
      <c r="E274" s="28"/>
      <c r="F274" s="136"/>
      <c r="G274" s="28"/>
      <c r="H274" s="2"/>
      <c r="I274" s="28"/>
      <c r="J274" s="123"/>
      <c r="K274" s="123"/>
      <c r="L274" s="26"/>
      <c r="M274" s="123"/>
      <c r="N274" s="100"/>
      <c r="O274" s="142"/>
      <c r="P274" s="142"/>
      <c r="Q274" s="142"/>
      <c r="R274" s="142"/>
      <c r="S274" s="142"/>
      <c r="T274" s="142"/>
      <c r="U274" s="26"/>
      <c r="V274" s="23"/>
      <c r="W274" s="26"/>
    </row>
    <row r="275" spans="1:47" s="32" customFormat="1">
      <c r="A275" s="28"/>
      <c r="B275" s="26"/>
      <c r="C275" s="28"/>
      <c r="D275" s="26"/>
      <c r="E275" s="28"/>
      <c r="F275" s="136"/>
      <c r="G275" s="28"/>
      <c r="H275" s="2"/>
      <c r="I275" s="28"/>
      <c r="J275" s="123"/>
      <c r="K275" s="123"/>
      <c r="L275" s="26"/>
      <c r="M275" s="123"/>
      <c r="N275" s="100"/>
      <c r="O275" s="142"/>
      <c r="P275" s="142"/>
      <c r="Q275" s="142"/>
      <c r="R275" s="142"/>
      <c r="S275" s="142"/>
      <c r="T275" s="142"/>
      <c r="U275" s="26"/>
      <c r="V275" s="23"/>
      <c r="W275" s="26"/>
    </row>
    <row r="276" spans="1:47" s="32" customFormat="1">
      <c r="A276" s="28"/>
      <c r="B276" s="26"/>
      <c r="C276" s="28"/>
      <c r="D276" s="26"/>
      <c r="E276" s="28"/>
      <c r="F276" s="136"/>
      <c r="G276" s="28"/>
      <c r="H276" s="2"/>
      <c r="I276" s="28"/>
      <c r="J276" s="123"/>
      <c r="K276" s="123"/>
      <c r="L276" s="26"/>
      <c r="M276" s="123"/>
      <c r="N276" s="100"/>
      <c r="O276" s="142"/>
      <c r="P276" s="142"/>
      <c r="Q276" s="142"/>
      <c r="R276" s="142"/>
      <c r="S276" s="142"/>
      <c r="T276" s="142"/>
      <c r="U276" s="26"/>
      <c r="V276" s="23"/>
      <c r="W276" s="26"/>
    </row>
    <row r="277" spans="1:47" s="32" customFormat="1">
      <c r="A277" s="28"/>
      <c r="B277" s="26"/>
      <c r="C277" s="28"/>
      <c r="D277" s="26"/>
      <c r="E277" s="28"/>
      <c r="F277" s="136"/>
      <c r="G277" s="28"/>
      <c r="H277" s="2"/>
      <c r="I277" s="28"/>
      <c r="J277" s="123"/>
      <c r="K277" s="123"/>
      <c r="L277" s="26"/>
      <c r="M277" s="123"/>
      <c r="N277" s="100"/>
      <c r="O277" s="142"/>
      <c r="P277" s="142"/>
      <c r="Q277" s="142"/>
      <c r="R277" s="142"/>
      <c r="S277" s="142"/>
      <c r="T277" s="142"/>
      <c r="U277" s="3"/>
      <c r="V277" s="23"/>
      <c r="W277" s="26"/>
    </row>
    <row r="278" spans="1:47" s="32" customFormat="1">
      <c r="A278" s="2"/>
      <c r="B278" s="26"/>
      <c r="C278" s="28"/>
      <c r="D278" s="26"/>
      <c r="E278" s="28"/>
      <c r="F278" s="136"/>
      <c r="G278" s="28"/>
      <c r="H278" s="2"/>
      <c r="I278" s="28"/>
      <c r="J278" s="123"/>
      <c r="K278" s="123"/>
      <c r="L278" s="26"/>
      <c r="M278" s="123"/>
      <c r="N278" s="100"/>
      <c r="O278" s="142"/>
      <c r="P278" s="142"/>
      <c r="Q278" s="142"/>
      <c r="R278" s="142"/>
      <c r="S278" s="142"/>
      <c r="T278" s="142"/>
      <c r="U278" s="3"/>
      <c r="V278" s="23"/>
      <c r="W278" s="26"/>
    </row>
    <row r="279" spans="1:47" s="32" customFormat="1">
      <c r="A279" s="2"/>
      <c r="B279" s="26"/>
      <c r="C279" s="28"/>
      <c r="D279" s="26"/>
      <c r="E279" s="28"/>
      <c r="F279" s="136"/>
      <c r="G279" s="28"/>
      <c r="H279" s="2"/>
      <c r="I279" s="28"/>
      <c r="J279" s="123"/>
      <c r="K279" s="123"/>
      <c r="L279" s="26"/>
      <c r="M279" s="123"/>
      <c r="N279" s="100"/>
      <c r="O279" s="136"/>
      <c r="P279" s="136"/>
      <c r="Q279" s="136"/>
      <c r="R279" s="136"/>
      <c r="S279" s="136"/>
      <c r="T279" s="136"/>
      <c r="U279" s="3"/>
      <c r="V279" s="23"/>
      <c r="W279" s="26"/>
    </row>
    <row r="280" spans="1:47" s="32" customFormat="1">
      <c r="A280" s="2"/>
      <c r="B280" s="26"/>
      <c r="C280" s="28"/>
      <c r="D280" s="26"/>
      <c r="E280" s="28"/>
      <c r="F280" s="136"/>
      <c r="G280" s="2"/>
      <c r="H280" s="2"/>
      <c r="I280" s="28"/>
      <c r="J280" s="123"/>
      <c r="K280" s="123"/>
      <c r="L280" s="26"/>
      <c r="M280" s="123"/>
      <c r="N280" s="100"/>
      <c r="O280" s="136"/>
      <c r="P280" s="136"/>
      <c r="Q280" s="136"/>
      <c r="R280" s="136"/>
      <c r="S280" s="136"/>
      <c r="T280" s="136"/>
      <c r="U280" s="3"/>
      <c r="V280" s="23"/>
      <c r="W280" s="26"/>
    </row>
    <row r="281" spans="1:47" s="32" customFormat="1">
      <c r="A281" s="2"/>
      <c r="B281" s="26"/>
      <c r="C281" s="28"/>
      <c r="D281" s="26"/>
      <c r="E281" s="28"/>
      <c r="F281" s="136"/>
      <c r="G281" s="2"/>
      <c r="H281" s="2"/>
      <c r="I281" s="28"/>
      <c r="J281" s="123"/>
      <c r="K281" s="123"/>
      <c r="L281" s="26"/>
      <c r="M281" s="123"/>
      <c r="N281" s="100"/>
      <c r="O281" s="136"/>
      <c r="P281" s="136"/>
      <c r="Q281" s="136"/>
      <c r="R281" s="136"/>
      <c r="S281" s="136"/>
      <c r="T281" s="136"/>
      <c r="U281" s="3"/>
      <c r="V281" s="23"/>
      <c r="W281" s="26"/>
    </row>
    <row r="282" spans="1:47" s="32" customFormat="1">
      <c r="A282" s="2"/>
      <c r="B282" s="26"/>
      <c r="C282" s="28"/>
      <c r="D282" s="26"/>
      <c r="E282" s="28"/>
      <c r="F282" s="136"/>
      <c r="G282" s="2"/>
      <c r="H282" s="2"/>
      <c r="I282" s="28"/>
      <c r="J282" s="123"/>
      <c r="K282" s="123"/>
      <c r="L282" s="26"/>
      <c r="M282" s="123"/>
      <c r="N282" s="100"/>
      <c r="O282" s="136"/>
      <c r="P282" s="136"/>
      <c r="Q282" s="136"/>
      <c r="R282" s="136"/>
      <c r="S282" s="136"/>
      <c r="T282" s="136"/>
      <c r="U282" s="3"/>
      <c r="V282" s="23"/>
      <c r="W282" s="26"/>
    </row>
    <row r="283" spans="1:47" s="1" customFormat="1">
      <c r="A283" s="2"/>
      <c r="B283" s="3"/>
      <c r="C283" s="2"/>
      <c r="D283" s="3"/>
      <c r="E283" s="2"/>
      <c r="F283" s="136"/>
      <c r="G283" s="2"/>
      <c r="H283" s="2"/>
      <c r="I283" s="2"/>
      <c r="J283" s="100"/>
      <c r="K283" s="100"/>
      <c r="L283" s="3"/>
      <c r="M283" s="100"/>
      <c r="N283" s="100"/>
      <c r="O283" s="136"/>
      <c r="P283" s="136"/>
      <c r="Q283" s="136"/>
      <c r="R283" s="136"/>
      <c r="S283" s="136"/>
      <c r="T283" s="136"/>
      <c r="U283" s="3"/>
      <c r="V283" s="4"/>
      <c r="W283" s="2"/>
      <c r="AH283" s="32"/>
      <c r="AI283" s="32"/>
      <c r="AJ283" s="32"/>
      <c r="AK283" s="32"/>
      <c r="AL283" s="32"/>
      <c r="AM283" s="32"/>
      <c r="AN283" s="32"/>
      <c r="AO283" s="32"/>
      <c r="AP283" s="32"/>
      <c r="AQ283" s="32"/>
      <c r="AR283" s="32"/>
      <c r="AS283" s="32"/>
      <c r="AT283" s="32"/>
      <c r="AU283" s="32"/>
    </row>
    <row r="284" spans="1:47" s="1" customFormat="1">
      <c r="A284" s="2"/>
      <c r="B284" s="3"/>
      <c r="C284" s="2"/>
      <c r="D284" s="3"/>
      <c r="E284" s="2"/>
      <c r="F284" s="136"/>
      <c r="G284" s="2"/>
      <c r="H284" s="2"/>
      <c r="I284" s="2"/>
      <c r="J284" s="100"/>
      <c r="K284" s="100"/>
      <c r="L284" s="3"/>
      <c r="M284" s="100"/>
      <c r="N284" s="100"/>
      <c r="O284" s="136"/>
      <c r="P284" s="136"/>
      <c r="Q284" s="136"/>
      <c r="R284" s="136"/>
      <c r="S284" s="136"/>
      <c r="T284" s="136"/>
      <c r="U284" s="3"/>
      <c r="V284" s="4"/>
      <c r="W284" s="2"/>
      <c r="X284" s="31"/>
      <c r="AH284" s="32"/>
      <c r="AI284" s="32"/>
      <c r="AJ284" s="32"/>
      <c r="AK284" s="32"/>
      <c r="AL284" s="32"/>
      <c r="AM284" s="32"/>
      <c r="AN284" s="32"/>
      <c r="AO284" s="32"/>
      <c r="AP284" s="32"/>
      <c r="AQ284" s="32"/>
      <c r="AR284" s="32"/>
      <c r="AS284" s="32"/>
      <c r="AT284" s="32"/>
      <c r="AU284" s="32"/>
    </row>
    <row r="285" spans="1:47" s="1" customFormat="1">
      <c r="A285" s="2"/>
      <c r="B285" s="3"/>
      <c r="C285" s="2"/>
      <c r="D285" s="3"/>
      <c r="E285" s="2"/>
      <c r="F285" s="136"/>
      <c r="G285" s="2"/>
      <c r="H285" s="2"/>
      <c r="I285" s="2"/>
      <c r="J285" s="100"/>
      <c r="K285" s="100"/>
      <c r="L285" s="3"/>
      <c r="M285" s="100"/>
      <c r="N285" s="100"/>
      <c r="O285" s="136"/>
      <c r="P285" s="136"/>
      <c r="Q285" s="136"/>
      <c r="R285" s="136"/>
      <c r="S285" s="136"/>
      <c r="T285" s="136"/>
      <c r="U285" s="3"/>
      <c r="V285" s="4"/>
      <c r="W285" s="2"/>
      <c r="X285" s="31"/>
      <c r="AH285" s="32"/>
      <c r="AI285" s="32"/>
      <c r="AJ285" s="32"/>
      <c r="AK285" s="32"/>
      <c r="AL285" s="32"/>
      <c r="AM285" s="32"/>
      <c r="AN285" s="32"/>
      <c r="AO285" s="32"/>
      <c r="AP285" s="32"/>
      <c r="AQ285" s="32"/>
      <c r="AR285" s="32"/>
      <c r="AS285" s="32"/>
      <c r="AT285" s="32"/>
      <c r="AU285" s="32"/>
    </row>
    <row r="286" spans="1:47" s="1" customFormat="1">
      <c r="A286" s="2"/>
      <c r="B286" s="3"/>
      <c r="C286" s="2"/>
      <c r="D286" s="3"/>
      <c r="E286" s="2"/>
      <c r="F286" s="136"/>
      <c r="G286" s="2"/>
      <c r="H286" s="2"/>
      <c r="I286" s="2"/>
      <c r="J286" s="100"/>
      <c r="K286" s="100"/>
      <c r="L286" s="3"/>
      <c r="M286" s="100"/>
      <c r="N286" s="100"/>
      <c r="O286" s="136"/>
      <c r="P286" s="136"/>
      <c r="Q286" s="136"/>
      <c r="R286" s="136"/>
      <c r="S286" s="136"/>
      <c r="T286" s="136"/>
      <c r="U286" s="3"/>
      <c r="V286" s="4"/>
      <c r="W286" s="2"/>
      <c r="X286" s="31"/>
      <c r="AH286" s="32"/>
      <c r="AI286" s="32"/>
      <c r="AJ286" s="32"/>
      <c r="AK286" s="32"/>
      <c r="AL286" s="32"/>
      <c r="AM286" s="32"/>
      <c r="AN286" s="32"/>
      <c r="AO286" s="32"/>
      <c r="AP286" s="32"/>
      <c r="AQ286" s="32"/>
      <c r="AR286" s="32"/>
      <c r="AS286" s="32"/>
      <c r="AT286" s="32"/>
      <c r="AU286" s="32"/>
    </row>
    <row r="287" spans="1:47" s="1" customFormat="1">
      <c r="A287" s="2"/>
      <c r="B287" s="3"/>
      <c r="C287" s="2"/>
      <c r="D287" s="3"/>
      <c r="E287" s="2"/>
      <c r="F287" s="136"/>
      <c r="G287" s="2"/>
      <c r="H287" s="2"/>
      <c r="I287" s="2"/>
      <c r="J287" s="100"/>
      <c r="K287" s="100"/>
      <c r="L287" s="3"/>
      <c r="M287" s="100"/>
      <c r="N287" s="100"/>
      <c r="O287" s="136"/>
      <c r="P287" s="136"/>
      <c r="Q287" s="136"/>
      <c r="R287" s="136"/>
      <c r="S287" s="136"/>
      <c r="T287" s="136"/>
      <c r="U287" s="3"/>
      <c r="V287" s="3"/>
      <c r="W287" s="22"/>
      <c r="X287" s="2"/>
      <c r="AH287" s="32"/>
      <c r="AI287" s="32"/>
      <c r="AJ287" s="32"/>
      <c r="AK287" s="32"/>
      <c r="AL287" s="32"/>
      <c r="AM287" s="32"/>
      <c r="AN287" s="32"/>
      <c r="AO287" s="32"/>
      <c r="AP287" s="32"/>
      <c r="AQ287" s="32"/>
      <c r="AR287" s="32"/>
      <c r="AS287" s="32"/>
      <c r="AT287" s="32"/>
      <c r="AU287" s="32"/>
    </row>
    <row r="288" spans="1:47" s="1" customFormat="1">
      <c r="A288" s="2"/>
      <c r="B288" s="3"/>
      <c r="C288" s="2"/>
      <c r="D288" s="3"/>
      <c r="E288" s="2"/>
      <c r="F288" s="136"/>
      <c r="G288" s="2"/>
      <c r="H288" s="2"/>
      <c r="I288" s="2"/>
      <c r="J288" s="100"/>
      <c r="K288" s="100"/>
      <c r="L288" s="3"/>
      <c r="M288" s="100"/>
      <c r="N288" s="100"/>
      <c r="O288" s="136"/>
      <c r="P288" s="136"/>
      <c r="Q288" s="136"/>
      <c r="R288" s="136"/>
      <c r="S288" s="136"/>
      <c r="T288" s="136"/>
      <c r="U288" s="3"/>
      <c r="V288" s="3"/>
      <c r="W288" s="2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32"/>
      <c r="AI288" s="32"/>
      <c r="AJ288" s="32"/>
      <c r="AK288" s="32"/>
      <c r="AL288" s="32"/>
      <c r="AM288" s="32"/>
      <c r="AN288" s="32"/>
      <c r="AO288" s="32"/>
      <c r="AP288" s="32"/>
      <c r="AQ288" s="32"/>
      <c r="AR288" s="32"/>
      <c r="AS288" s="32"/>
      <c r="AT288" s="32"/>
      <c r="AU288" s="32"/>
    </row>
    <row r="289" spans="1:47" s="1" customFormat="1">
      <c r="A289" s="2"/>
      <c r="B289" s="3"/>
      <c r="C289" s="2"/>
      <c r="D289" s="3"/>
      <c r="E289" s="2"/>
      <c r="F289" s="136"/>
      <c r="G289" s="2"/>
      <c r="H289" s="2"/>
      <c r="I289" s="2"/>
      <c r="J289" s="100"/>
      <c r="K289" s="100"/>
      <c r="L289" s="3"/>
      <c r="M289" s="100"/>
      <c r="N289" s="100"/>
      <c r="O289" s="136"/>
      <c r="P289" s="136"/>
      <c r="Q289" s="136"/>
      <c r="R289" s="136"/>
      <c r="S289" s="136"/>
      <c r="T289" s="136"/>
      <c r="U289" s="3"/>
      <c r="V289" s="3"/>
      <c r="W289" s="2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32"/>
      <c r="AI289" s="32"/>
      <c r="AJ289" s="32"/>
      <c r="AK289" s="32"/>
      <c r="AL289" s="32"/>
      <c r="AM289" s="32"/>
      <c r="AN289" s="32"/>
      <c r="AO289" s="32"/>
      <c r="AP289" s="32"/>
      <c r="AQ289" s="32"/>
      <c r="AR289" s="32"/>
      <c r="AS289" s="32"/>
      <c r="AT289" s="32"/>
      <c r="AU289" s="32"/>
    </row>
    <row r="290" spans="1:47" s="1" customFormat="1">
      <c r="A290" s="2"/>
      <c r="B290" s="3"/>
      <c r="C290" s="2"/>
      <c r="D290" s="3"/>
      <c r="E290" s="2"/>
      <c r="F290" s="136"/>
      <c r="G290" s="2"/>
      <c r="H290" s="2"/>
      <c r="I290" s="2"/>
      <c r="J290" s="100"/>
      <c r="K290" s="100"/>
      <c r="L290" s="3"/>
      <c r="M290" s="100"/>
      <c r="N290" s="100"/>
      <c r="O290" s="136"/>
      <c r="P290" s="136"/>
      <c r="Q290" s="136"/>
      <c r="R290" s="136"/>
      <c r="S290" s="136"/>
      <c r="T290" s="136"/>
      <c r="U290" s="3"/>
      <c r="V290" s="3"/>
      <c r="W290" s="2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32"/>
      <c r="AI290" s="32"/>
      <c r="AJ290" s="32"/>
      <c r="AK290" s="32"/>
      <c r="AL290" s="32"/>
      <c r="AM290" s="32"/>
      <c r="AN290" s="32"/>
      <c r="AO290" s="32"/>
      <c r="AP290" s="32"/>
      <c r="AQ290" s="32"/>
      <c r="AR290" s="32"/>
      <c r="AS290" s="32"/>
      <c r="AT290" s="32"/>
      <c r="AU290" s="32"/>
    </row>
    <row r="291" spans="1:47" s="1" customFormat="1">
      <c r="A291" s="2"/>
      <c r="B291" s="3"/>
      <c r="C291" s="2"/>
      <c r="D291" s="3"/>
      <c r="E291" s="2"/>
      <c r="F291" s="136"/>
      <c r="G291" s="2"/>
      <c r="H291" s="2"/>
      <c r="I291" s="2"/>
      <c r="J291" s="100"/>
      <c r="K291" s="100"/>
      <c r="L291" s="3"/>
      <c r="M291" s="100"/>
      <c r="N291" s="100"/>
      <c r="O291" s="136"/>
      <c r="P291" s="136"/>
      <c r="Q291" s="136"/>
      <c r="R291" s="136"/>
      <c r="S291" s="136"/>
      <c r="T291" s="136"/>
      <c r="U291" s="3"/>
      <c r="V291" s="3"/>
      <c r="W291" s="2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32"/>
      <c r="AI291" s="32"/>
      <c r="AJ291" s="32"/>
      <c r="AK291" s="32"/>
      <c r="AL291" s="32"/>
      <c r="AM291" s="32"/>
      <c r="AN291" s="32"/>
      <c r="AO291" s="32"/>
      <c r="AP291" s="32"/>
      <c r="AQ291" s="32"/>
      <c r="AR291" s="32"/>
      <c r="AS291" s="32"/>
      <c r="AT291" s="32"/>
      <c r="AU291" s="32"/>
    </row>
    <row r="292" spans="1:47">
      <c r="AH292" s="32"/>
      <c r="AI292" s="32"/>
      <c r="AJ292" s="32"/>
    </row>
  </sheetData>
  <sheetProtection password="C9FF" sheet="1"/>
  <mergeCells count="1166">
    <mergeCell ref="A146:A150"/>
    <mergeCell ref="B146:B150"/>
    <mergeCell ref="C146:E150"/>
    <mergeCell ref="F146:F150"/>
    <mergeCell ref="J146:J150"/>
    <mergeCell ref="K146:K150"/>
    <mergeCell ref="AA141:AA145"/>
    <mergeCell ref="AA146:AA150"/>
    <mergeCell ref="AB146:AB150"/>
    <mergeCell ref="G146:H150"/>
    <mergeCell ref="I146:I150"/>
    <mergeCell ref="Q146:Q150"/>
    <mergeCell ref="R146:R150"/>
    <mergeCell ref="N146:N150"/>
    <mergeCell ref="O146:O150"/>
    <mergeCell ref="P146:P150"/>
    <mergeCell ref="AW141:AW145"/>
    <mergeCell ref="AW146:AW150"/>
    <mergeCell ref="AV146:AV150"/>
    <mergeCell ref="AM146:AM150"/>
    <mergeCell ref="AN146:AN150"/>
    <mergeCell ref="AO146:AO150"/>
    <mergeCell ref="AP146:AP150"/>
    <mergeCell ref="AS146:AS150"/>
    <mergeCell ref="AT146:AT150"/>
    <mergeCell ref="AU146:AU150"/>
    <mergeCell ref="BJ146:BJ150"/>
    <mergeCell ref="Q156:R156"/>
    <mergeCell ref="BI141:BI145"/>
    <mergeCell ref="BJ141:BJ145"/>
    <mergeCell ref="AU141:AU145"/>
    <mergeCell ref="AV141:AV145"/>
    <mergeCell ref="BC141:BC145"/>
    <mergeCell ref="BD141:BD145"/>
    <mergeCell ref="AJ146:AJ150"/>
    <mergeCell ref="AK146:AK150"/>
    <mergeCell ref="AM141:AM145"/>
    <mergeCell ref="AN141:AN145"/>
    <mergeCell ref="AO141:AO145"/>
    <mergeCell ref="AP141:AP145"/>
    <mergeCell ref="BK146:BK150"/>
    <mergeCell ref="BE146:BE150"/>
    <mergeCell ref="BF146:BF150"/>
    <mergeCell ref="BG146:BG150"/>
    <mergeCell ref="BH146:BH150"/>
    <mergeCell ref="BI146:BI150"/>
    <mergeCell ref="AX141:AX145"/>
    <mergeCell ref="BC146:BC150"/>
    <mergeCell ref="BD146:BD150"/>
    <mergeCell ref="AX146:AX150"/>
    <mergeCell ref="AY146:AY150"/>
    <mergeCell ref="AZ146:AZ150"/>
    <mergeCell ref="BA146:BA150"/>
    <mergeCell ref="BB146:BB150"/>
    <mergeCell ref="Q158:R158"/>
    <mergeCell ref="BE141:BE145"/>
    <mergeCell ref="BF141:BF145"/>
    <mergeCell ref="BG141:BG145"/>
    <mergeCell ref="BH141:BH145"/>
    <mergeCell ref="BA141:BA145"/>
    <mergeCell ref="R141:R145"/>
    <mergeCell ref="AE146:AE150"/>
    <mergeCell ref="AL141:AL145"/>
    <mergeCell ref="AG146:AG150"/>
    <mergeCell ref="AH146:AH150"/>
    <mergeCell ref="AI146:AI150"/>
    <mergeCell ref="S146:S150"/>
    <mergeCell ref="T146:T150"/>
    <mergeCell ref="AC146:AC150"/>
    <mergeCell ref="AD146:AD150"/>
    <mergeCell ref="U146:U150"/>
    <mergeCell ref="X146:X150"/>
    <mergeCell ref="AL146:AL150"/>
    <mergeCell ref="Z146:Z150"/>
    <mergeCell ref="AE141:AE145"/>
    <mergeCell ref="AF141:AF145"/>
    <mergeCell ref="BB141:BB145"/>
    <mergeCell ref="AS141:AS145"/>
    <mergeCell ref="AT141:AT145"/>
    <mergeCell ref="AY141:AY145"/>
    <mergeCell ref="AZ141:AZ145"/>
    <mergeCell ref="AK141:AK145"/>
    <mergeCell ref="K152:M152"/>
    <mergeCell ref="K154:M154"/>
    <mergeCell ref="L146:L150"/>
    <mergeCell ref="M146:M150"/>
    <mergeCell ref="S141:S145"/>
    <mergeCell ref="T141:T145"/>
    <mergeCell ref="U141:U145"/>
    <mergeCell ref="O141:O145"/>
    <mergeCell ref="AU135:AU139"/>
    <mergeCell ref="AF146:AF150"/>
    <mergeCell ref="Q135:Q140"/>
    <mergeCell ref="R135:R140"/>
    <mergeCell ref="S135:S140"/>
    <mergeCell ref="T135:T140"/>
    <mergeCell ref="BA135:BA139"/>
    <mergeCell ref="AG135:AG139"/>
    <mergeCell ref="AH135:AH139"/>
    <mergeCell ref="AT135:AT139"/>
    <mergeCell ref="AO135:AO139"/>
    <mergeCell ref="Y146:Y150"/>
    <mergeCell ref="BI135:BI139"/>
    <mergeCell ref="BJ135:BJ139"/>
    <mergeCell ref="BK135:BK139"/>
    <mergeCell ref="AF135:AF139"/>
    <mergeCell ref="BE135:BE139"/>
    <mergeCell ref="BF135:BF139"/>
    <mergeCell ref="AW135:AW139"/>
    <mergeCell ref="Y135:Y139"/>
    <mergeCell ref="Z135:Z139"/>
    <mergeCell ref="P141:P145"/>
    <mergeCell ref="AB141:AB145"/>
    <mergeCell ref="AG141:AG145"/>
    <mergeCell ref="AH141:AH145"/>
    <mergeCell ref="L141:L145"/>
    <mergeCell ref="M141:M145"/>
    <mergeCell ref="N141:N145"/>
    <mergeCell ref="AC141:AC145"/>
    <mergeCell ref="AD141:AD145"/>
    <mergeCell ref="Q141:Q145"/>
    <mergeCell ref="BB135:BB139"/>
    <mergeCell ref="BK141:BK145"/>
    <mergeCell ref="AP135:AP139"/>
    <mergeCell ref="AS135:AS139"/>
    <mergeCell ref="AI135:AI139"/>
    <mergeCell ref="AJ135:AJ139"/>
    <mergeCell ref="AK135:AK139"/>
    <mergeCell ref="AL135:AL139"/>
    <mergeCell ref="AX135:AX139"/>
    <mergeCell ref="AY135:AY139"/>
    <mergeCell ref="AZ135:AZ139"/>
    <mergeCell ref="BC135:BC139"/>
    <mergeCell ref="BD135:BD139"/>
    <mergeCell ref="AV135:AV139"/>
    <mergeCell ref="A141:A145"/>
    <mergeCell ref="B141:B145"/>
    <mergeCell ref="C141:E145"/>
    <mergeCell ref="F141:F145"/>
    <mergeCell ref="G141:H145"/>
    <mergeCell ref="AE135:AE139"/>
    <mergeCell ref="O135:O140"/>
    <mergeCell ref="P135:P140"/>
    <mergeCell ref="M135:M140"/>
    <mergeCell ref="N135:N140"/>
    <mergeCell ref="AM135:AM139"/>
    <mergeCell ref="AN135:AN139"/>
    <mergeCell ref="AC135:AC139"/>
    <mergeCell ref="AJ141:AJ145"/>
    <mergeCell ref="AA135:AA139"/>
    <mergeCell ref="AB135:AB139"/>
    <mergeCell ref="AD135:AD139"/>
    <mergeCell ref="X141:X145"/>
    <mergeCell ref="Y141:Y145"/>
    <mergeCell ref="Z141:Z145"/>
    <mergeCell ref="I141:I145"/>
    <mergeCell ref="J141:J145"/>
    <mergeCell ref="K141:K145"/>
    <mergeCell ref="U135:U140"/>
    <mergeCell ref="X135:X139"/>
    <mergeCell ref="AI141:AI145"/>
    <mergeCell ref="AD129:AD133"/>
    <mergeCell ref="Q129:Q134"/>
    <mergeCell ref="R129:R134"/>
    <mergeCell ref="S129:S134"/>
    <mergeCell ref="T129:T134"/>
    <mergeCell ref="U129:U134"/>
    <mergeCell ref="X129:X133"/>
    <mergeCell ref="Z129:Z133"/>
    <mergeCell ref="AA129:AA133"/>
    <mergeCell ref="AB129:AB133"/>
    <mergeCell ref="BG129:BG133"/>
    <mergeCell ref="BH129:BH133"/>
    <mergeCell ref="BK129:BK133"/>
    <mergeCell ref="A135:A140"/>
    <mergeCell ref="F135:F140"/>
    <mergeCell ref="G135:H140"/>
    <mergeCell ref="I135:I140"/>
    <mergeCell ref="J135:J140"/>
    <mergeCell ref="K135:K140"/>
    <mergeCell ref="L135:L140"/>
    <mergeCell ref="BI129:BI133"/>
    <mergeCell ref="BJ129:BJ133"/>
    <mergeCell ref="AY129:AY133"/>
    <mergeCell ref="AZ129:AZ133"/>
    <mergeCell ref="BA129:BA133"/>
    <mergeCell ref="BB129:BB133"/>
    <mergeCell ref="BC129:BC133"/>
    <mergeCell ref="BD129:BD133"/>
    <mergeCell ref="BE129:BE133"/>
    <mergeCell ref="BF129:BF133"/>
    <mergeCell ref="AW129:AW133"/>
    <mergeCell ref="AX129:AX133"/>
    <mergeCell ref="A129:A134"/>
    <mergeCell ref="F129:F134"/>
    <mergeCell ref="G129:H134"/>
    <mergeCell ref="I129:I134"/>
    <mergeCell ref="J129:J134"/>
    <mergeCell ref="AP129:AP133"/>
    <mergeCell ref="AE129:AE133"/>
    <mergeCell ref="AF129:AF133"/>
    <mergeCell ref="BG135:BG139"/>
    <mergeCell ref="BH135:BH139"/>
    <mergeCell ref="AI129:AI133"/>
    <mergeCell ref="AJ129:AJ133"/>
    <mergeCell ref="AN129:AN133"/>
    <mergeCell ref="P111:P116"/>
    <mergeCell ref="AC129:AC133"/>
    <mergeCell ref="AC123:AC127"/>
    <mergeCell ref="AD123:AD127"/>
    <mergeCell ref="AL111:AL115"/>
    <mergeCell ref="AN111:AN115"/>
    <mergeCell ref="AJ123:AJ127"/>
    <mergeCell ref="AK129:AK133"/>
    <mergeCell ref="AL129:AL133"/>
    <mergeCell ref="AM129:AM133"/>
    <mergeCell ref="AO129:AO133"/>
    <mergeCell ref="AJ117:AJ121"/>
    <mergeCell ref="AL117:AL121"/>
    <mergeCell ref="AM117:AM121"/>
    <mergeCell ref="AO123:AO127"/>
    <mergeCell ref="K129:K134"/>
    <mergeCell ref="L129:L134"/>
    <mergeCell ref="M129:M134"/>
    <mergeCell ref="N129:N134"/>
    <mergeCell ref="L123:L128"/>
    <mergeCell ref="O129:O134"/>
    <mergeCell ref="M123:M128"/>
    <mergeCell ref="AS129:AS133"/>
    <mergeCell ref="AT129:AT133"/>
    <mergeCell ref="AU129:AU133"/>
    <mergeCell ref="AV129:AV133"/>
    <mergeCell ref="P123:P128"/>
    <mergeCell ref="Q123:Q128"/>
    <mergeCell ref="S123:S128"/>
    <mergeCell ref="T123:T128"/>
    <mergeCell ref="U123:U128"/>
    <mergeCell ref="AN123:AN127"/>
    <mergeCell ref="AG123:AG127"/>
    <mergeCell ref="AH123:AH127"/>
    <mergeCell ref="AI123:AI127"/>
    <mergeCell ref="R123:R128"/>
    <mergeCell ref="X123:X127"/>
    <mergeCell ref="Y123:Y127"/>
    <mergeCell ref="Z123:Z127"/>
    <mergeCell ref="P129:P134"/>
    <mergeCell ref="Y129:Y133"/>
    <mergeCell ref="AA123:AA127"/>
    <mergeCell ref="AB123:AB127"/>
    <mergeCell ref="AE123:AE127"/>
    <mergeCell ref="AF123:AF127"/>
    <mergeCell ref="AG129:AG133"/>
    <mergeCell ref="AH129:AH133"/>
    <mergeCell ref="BK111:BK115"/>
    <mergeCell ref="BB111:BB115"/>
    <mergeCell ref="AW111:AW115"/>
    <mergeCell ref="AX111:AX115"/>
    <mergeCell ref="AY111:AY115"/>
    <mergeCell ref="BK123:BK127"/>
    <mergeCell ref="Z111:Z115"/>
    <mergeCell ref="M117:M122"/>
    <mergeCell ref="AC117:AC121"/>
    <mergeCell ref="AD117:AD121"/>
    <mergeCell ref="AE117:AE121"/>
    <mergeCell ref="BK117:BK121"/>
    <mergeCell ref="AY123:AY127"/>
    <mergeCell ref="AZ123:AZ127"/>
    <mergeCell ref="BG123:BG127"/>
    <mergeCell ref="BH123:BH127"/>
    <mergeCell ref="BI123:BI127"/>
    <mergeCell ref="BJ123:BJ127"/>
    <mergeCell ref="AO111:AO115"/>
    <mergeCell ref="AP111:AP115"/>
    <mergeCell ref="BE123:BE127"/>
    <mergeCell ref="BF123:BF127"/>
    <mergeCell ref="BC123:BC127"/>
    <mergeCell ref="BD123:BD127"/>
    <mergeCell ref="AS111:AS115"/>
    <mergeCell ref="Y111:Y115"/>
    <mergeCell ref="AM111:AM115"/>
    <mergeCell ref="BB123:BB127"/>
    <mergeCell ref="BA123:BA127"/>
    <mergeCell ref="AI111:AI115"/>
    <mergeCell ref="AJ111:AJ115"/>
    <mergeCell ref="AK111:AK115"/>
    <mergeCell ref="I111:I116"/>
    <mergeCell ref="J111:J116"/>
    <mergeCell ref="X111:X115"/>
    <mergeCell ref="R111:R116"/>
    <mergeCell ref="S111:S116"/>
    <mergeCell ref="U111:U116"/>
    <mergeCell ref="Q111:Q116"/>
    <mergeCell ref="L117:L122"/>
    <mergeCell ref="BF111:BF115"/>
    <mergeCell ref="AT111:AT115"/>
    <mergeCell ref="AA111:AA115"/>
    <mergeCell ref="A123:A128"/>
    <mergeCell ref="F123:F128"/>
    <mergeCell ref="G123:H128"/>
    <mergeCell ref="I123:I128"/>
    <mergeCell ref="J123:J128"/>
    <mergeCell ref="K123:K128"/>
    <mergeCell ref="A117:A122"/>
    <mergeCell ref="F117:F122"/>
    <mergeCell ref="G117:H122"/>
    <mergeCell ref="I117:I122"/>
    <mergeCell ref="J117:J122"/>
    <mergeCell ref="K117:K122"/>
    <mergeCell ref="AU111:AU115"/>
    <mergeCell ref="BE111:BE115"/>
    <mergeCell ref="BC111:BC115"/>
    <mergeCell ref="BD111:BD115"/>
    <mergeCell ref="AV111:AV115"/>
    <mergeCell ref="Q105:Q110"/>
    <mergeCell ref="P105:P110"/>
    <mergeCell ref="N105:N110"/>
    <mergeCell ref="F111:F116"/>
    <mergeCell ref="G111:H116"/>
    <mergeCell ref="F105:F110"/>
    <mergeCell ref="G105:H110"/>
    <mergeCell ref="I105:I110"/>
    <mergeCell ref="J105:J110"/>
    <mergeCell ref="K111:K116"/>
    <mergeCell ref="T105:T110"/>
    <mergeCell ref="U105:U110"/>
    <mergeCell ref="AF105:AF109"/>
    <mergeCell ref="AG105:AG109"/>
    <mergeCell ref="R105:R110"/>
    <mergeCell ref="Z99:Z103"/>
    <mergeCell ref="AA99:AA103"/>
    <mergeCell ref="AB99:AB103"/>
    <mergeCell ref="Y99:Y103"/>
    <mergeCell ref="AC99:AC103"/>
    <mergeCell ref="F99:F104"/>
    <mergeCell ref="G99:H104"/>
    <mergeCell ref="I99:I104"/>
    <mergeCell ref="J99:J104"/>
    <mergeCell ref="M99:M104"/>
    <mergeCell ref="N99:N104"/>
    <mergeCell ref="U99:U104"/>
    <mergeCell ref="X99:X103"/>
    <mergeCell ref="K99:K104"/>
    <mergeCell ref="L99:L104"/>
    <mergeCell ref="S105:S110"/>
    <mergeCell ref="X105:X109"/>
    <mergeCell ref="BJ93:BJ97"/>
    <mergeCell ref="AA105:AA109"/>
    <mergeCell ref="AB105:AB109"/>
    <mergeCell ref="AC105:AC109"/>
    <mergeCell ref="BH93:BH97"/>
    <mergeCell ref="BH99:BH103"/>
    <mergeCell ref="BI105:BI109"/>
    <mergeCell ref="AS93:AS97"/>
    <mergeCell ref="BK93:BK97"/>
    <mergeCell ref="AV93:AV97"/>
    <mergeCell ref="AW93:AW97"/>
    <mergeCell ref="AX93:AX97"/>
    <mergeCell ref="AY93:AY97"/>
    <mergeCell ref="AZ93:AZ97"/>
    <mergeCell ref="BA93:BA97"/>
    <mergeCell ref="BK99:BK103"/>
    <mergeCell ref="BC93:BC97"/>
    <mergeCell ref="AH93:AH97"/>
    <mergeCell ref="AI93:AI97"/>
    <mergeCell ref="AK93:AK97"/>
    <mergeCell ref="AL93:AL97"/>
    <mergeCell ref="AN99:AN103"/>
    <mergeCell ref="AO99:AO103"/>
    <mergeCell ref="AP99:AP103"/>
    <mergeCell ref="BJ99:BJ103"/>
    <mergeCell ref="AS105:AS109"/>
    <mergeCell ref="AT105:AT109"/>
    <mergeCell ref="AJ99:AJ103"/>
    <mergeCell ref="AU105:AU109"/>
    <mergeCell ref="AI105:AI109"/>
    <mergeCell ref="AJ105:AJ109"/>
    <mergeCell ref="AM87:AM91"/>
    <mergeCell ref="AH87:AH91"/>
    <mergeCell ref="AO87:AO91"/>
    <mergeCell ref="AP87:AP91"/>
    <mergeCell ref="AF93:AF97"/>
    <mergeCell ref="AG93:AG97"/>
    <mergeCell ref="AP93:AP97"/>
    <mergeCell ref="AN93:AN97"/>
    <mergeCell ref="AM93:AM97"/>
    <mergeCell ref="AO93:AO97"/>
    <mergeCell ref="AJ93:AJ97"/>
    <mergeCell ref="AI87:AI91"/>
    <mergeCell ref="AD99:AD103"/>
    <mergeCell ref="AE99:AE103"/>
    <mergeCell ref="AE105:AE109"/>
    <mergeCell ref="AE93:AE97"/>
    <mergeCell ref="U93:U98"/>
    <mergeCell ref="X93:X97"/>
    <mergeCell ref="Y93:Y97"/>
    <mergeCell ref="Z93:Z97"/>
    <mergeCell ref="AA93:AA97"/>
    <mergeCell ref="AB93:AB97"/>
    <mergeCell ref="AM105:AM109"/>
    <mergeCell ref="Y105:Y109"/>
    <mergeCell ref="Z105:Z109"/>
    <mergeCell ref="K93:K98"/>
    <mergeCell ref="L93:L98"/>
    <mergeCell ref="M93:M98"/>
    <mergeCell ref="P93:P98"/>
    <mergeCell ref="Q93:Q98"/>
    <mergeCell ref="R93:R98"/>
    <mergeCell ref="AD87:AD91"/>
    <mergeCell ref="K87:K92"/>
    <mergeCell ref="O87:O92"/>
    <mergeCell ref="N93:N98"/>
    <mergeCell ref="AA87:AA91"/>
    <mergeCell ref="AC93:AC97"/>
    <mergeCell ref="AD93:AD97"/>
    <mergeCell ref="AC87:AC91"/>
    <mergeCell ref="T93:T98"/>
    <mergeCell ref="AB87:AB91"/>
    <mergeCell ref="F93:F98"/>
    <mergeCell ref="G93:H98"/>
    <mergeCell ref="I93:I98"/>
    <mergeCell ref="Z87:Z91"/>
    <mergeCell ref="F87:F92"/>
    <mergeCell ref="G87:H92"/>
    <mergeCell ref="I87:I92"/>
    <mergeCell ref="J87:J92"/>
    <mergeCell ref="J93:J98"/>
    <mergeCell ref="S93:S98"/>
    <mergeCell ref="AJ81:AJ85"/>
    <mergeCell ref="AK81:AK85"/>
    <mergeCell ref="AL81:AL85"/>
    <mergeCell ref="AM81:AM85"/>
    <mergeCell ref="Z69:Z73"/>
    <mergeCell ref="AM75:AM79"/>
    <mergeCell ref="AJ75:AJ79"/>
    <mergeCell ref="AA81:AA85"/>
    <mergeCell ref="AB81:AB85"/>
    <mergeCell ref="AO81:AO85"/>
    <mergeCell ref="AV81:AV85"/>
    <mergeCell ref="AW81:AW85"/>
    <mergeCell ref="AX81:AX85"/>
    <mergeCell ref="AY81:AY85"/>
    <mergeCell ref="AP81:AP85"/>
    <mergeCell ref="L87:L92"/>
    <mergeCell ref="AT81:AT85"/>
    <mergeCell ref="AU81:AU85"/>
    <mergeCell ref="AS81:AS85"/>
    <mergeCell ref="AD81:AD85"/>
    <mergeCell ref="AE81:AE85"/>
    <mergeCell ref="AF81:AF85"/>
    <mergeCell ref="AG81:AG85"/>
    <mergeCell ref="AH81:AH85"/>
    <mergeCell ref="AI81:AI85"/>
    <mergeCell ref="AE87:AE91"/>
    <mergeCell ref="AF87:AF91"/>
    <mergeCell ref="AG87:AG91"/>
    <mergeCell ref="AN87:AN91"/>
    <mergeCell ref="AJ87:AJ91"/>
    <mergeCell ref="AK87:AK91"/>
    <mergeCell ref="AL87:AL91"/>
    <mergeCell ref="I81:I86"/>
    <mergeCell ref="K81:K86"/>
    <mergeCell ref="Q81:Q86"/>
    <mergeCell ref="P81:P86"/>
    <mergeCell ref="Y75:Y79"/>
    <mergeCell ref="Z75:Z79"/>
    <mergeCell ref="S81:S86"/>
    <mergeCell ref="T81:T86"/>
    <mergeCell ref="X81:X85"/>
    <mergeCell ref="Y81:Y85"/>
    <mergeCell ref="I75:I80"/>
    <mergeCell ref="J75:J80"/>
    <mergeCell ref="K75:K80"/>
    <mergeCell ref="X87:X91"/>
    <mergeCell ref="Y87:Y91"/>
    <mergeCell ref="M87:M92"/>
    <mergeCell ref="N87:N92"/>
    <mergeCell ref="U87:U92"/>
    <mergeCell ref="P87:P92"/>
    <mergeCell ref="L75:L80"/>
    <mergeCell ref="R75:R80"/>
    <mergeCell ref="S75:S80"/>
    <mergeCell ref="AC69:AC73"/>
    <mergeCell ref="AD69:AD73"/>
    <mergeCell ref="AA75:AA79"/>
    <mergeCell ref="S69:S74"/>
    <mergeCell ref="T69:T74"/>
    <mergeCell ref="U69:U74"/>
    <mergeCell ref="X69:X73"/>
    <mergeCell ref="Y69:Y73"/>
    <mergeCell ref="AH69:AH73"/>
    <mergeCell ref="AJ69:AJ73"/>
    <mergeCell ref="AU75:AU79"/>
    <mergeCell ref="L81:L86"/>
    <mergeCell ref="M81:M86"/>
    <mergeCell ref="N81:N86"/>
    <mergeCell ref="O81:O86"/>
    <mergeCell ref="R81:R86"/>
    <mergeCell ref="AS75:AS79"/>
    <mergeCell ref="AT75:AT79"/>
    <mergeCell ref="U81:U86"/>
    <mergeCell ref="Z81:Z85"/>
    <mergeCell ref="U75:U80"/>
    <mergeCell ref="AE75:AE79"/>
    <mergeCell ref="X75:X79"/>
    <mergeCell ref="AB75:AB79"/>
    <mergeCell ref="AC81:AC85"/>
    <mergeCell ref="AD75:AD79"/>
    <mergeCell ref="AG75:AG79"/>
    <mergeCell ref="AH75:AH79"/>
    <mergeCell ref="AP75:AP79"/>
    <mergeCell ref="AC75:AC79"/>
    <mergeCell ref="T75:T80"/>
    <mergeCell ref="AT69:AT73"/>
    <mergeCell ref="AU69:AU73"/>
    <mergeCell ref="AE69:AE73"/>
    <mergeCell ref="AS69:AS73"/>
    <mergeCell ref="AI69:AI73"/>
    <mergeCell ref="AN69:AN73"/>
    <mergeCell ref="AO69:AO73"/>
    <mergeCell ref="AK69:AK73"/>
    <mergeCell ref="AO75:AO79"/>
    <mergeCell ref="AV69:AV73"/>
    <mergeCell ref="BH69:BH73"/>
    <mergeCell ref="AW69:AW73"/>
    <mergeCell ref="AZ69:AZ73"/>
    <mergeCell ref="BA69:BA73"/>
    <mergeCell ref="AS63:AS67"/>
    <mergeCell ref="BH63:BH67"/>
    <mergeCell ref="AI75:AI79"/>
    <mergeCell ref="AK75:AK79"/>
    <mergeCell ref="AL75:AL79"/>
    <mergeCell ref="AF75:AF79"/>
    <mergeCell ref="T57:T62"/>
    <mergeCell ref="U57:U62"/>
    <mergeCell ref="G69:H74"/>
    <mergeCell ref="I69:I74"/>
    <mergeCell ref="AA69:AA73"/>
    <mergeCell ref="AB69:AB73"/>
    <mergeCell ref="J69:J74"/>
    <mergeCell ref="K69:K74"/>
    <mergeCell ref="L69:L74"/>
    <mergeCell ref="R69:R74"/>
    <mergeCell ref="N69:N74"/>
    <mergeCell ref="O69:O74"/>
    <mergeCell ref="N63:N68"/>
    <mergeCell ref="P69:P74"/>
    <mergeCell ref="AY69:AY73"/>
    <mergeCell ref="AU63:AU67"/>
    <mergeCell ref="AV63:AV67"/>
    <mergeCell ref="O63:O68"/>
    <mergeCell ref="R63:R68"/>
    <mergeCell ref="AJ63:AJ67"/>
    <mergeCell ref="AK63:AK67"/>
    <mergeCell ref="AO63:AO67"/>
    <mergeCell ref="M63:M68"/>
    <mergeCell ref="P63:P68"/>
    <mergeCell ref="AW63:AW67"/>
    <mergeCell ref="AY63:AY67"/>
    <mergeCell ref="AZ63:AZ67"/>
    <mergeCell ref="BG63:BG67"/>
    <mergeCell ref="BE63:BE67"/>
    <mergeCell ref="BC63:BC67"/>
    <mergeCell ref="BD63:BD67"/>
    <mergeCell ref="AD63:AD67"/>
    <mergeCell ref="AE63:AE67"/>
    <mergeCell ref="BA51:BA55"/>
    <mergeCell ref="AX63:AX67"/>
    <mergeCell ref="AT63:AT67"/>
    <mergeCell ref="G63:H68"/>
    <mergeCell ref="I63:I68"/>
    <mergeCell ref="J63:J68"/>
    <mergeCell ref="K63:K68"/>
    <mergeCell ref="L63:L68"/>
    <mergeCell ref="X63:X67"/>
    <mergeCell ref="Y63:Y67"/>
    <mergeCell ref="Z63:Z67"/>
    <mergeCell ref="AA63:AA67"/>
    <mergeCell ref="AB63:AB67"/>
    <mergeCell ref="AC63:AC67"/>
    <mergeCell ref="BG51:BG55"/>
    <mergeCell ref="S57:S62"/>
    <mergeCell ref="AN57:AN61"/>
    <mergeCell ref="AO57:AO61"/>
    <mergeCell ref="AD57:AD61"/>
    <mergeCell ref="U51:U56"/>
    <mergeCell ref="AE51:AE55"/>
    <mergeCell ref="AE39:AE43"/>
    <mergeCell ref="O57:O62"/>
    <mergeCell ref="AL51:AL55"/>
    <mergeCell ref="AI51:AI55"/>
    <mergeCell ref="BJ51:BJ55"/>
    <mergeCell ref="L51:L56"/>
    <mergeCell ref="M51:M56"/>
    <mergeCell ref="O51:O56"/>
    <mergeCell ref="P51:P56"/>
    <mergeCell ref="S51:S56"/>
    <mergeCell ref="AB51:AB55"/>
    <mergeCell ref="AH51:AH55"/>
    <mergeCell ref="AJ51:AJ55"/>
    <mergeCell ref="AS51:AS55"/>
    <mergeCell ref="AT51:AT55"/>
    <mergeCell ref="BK51:BK55"/>
    <mergeCell ref="G57:H62"/>
    <mergeCell ref="I57:I62"/>
    <mergeCell ref="J57:J62"/>
    <mergeCell ref="K57:K62"/>
    <mergeCell ref="N57:N62"/>
    <mergeCell ref="G51:H56"/>
    <mergeCell ref="I51:I56"/>
    <mergeCell ref="J51:J56"/>
    <mergeCell ref="K51:K56"/>
    <mergeCell ref="BH51:BH55"/>
    <mergeCell ref="AE57:AE61"/>
    <mergeCell ref="AC57:AC61"/>
    <mergeCell ref="Q51:Q56"/>
    <mergeCell ref="R51:R56"/>
    <mergeCell ref="T51:T56"/>
    <mergeCell ref="BI51:BI55"/>
    <mergeCell ref="K45:K50"/>
    <mergeCell ref="L45:L50"/>
    <mergeCell ref="M45:M50"/>
    <mergeCell ref="BE45:BE49"/>
    <mergeCell ref="T45:T50"/>
    <mergeCell ref="U45:U50"/>
    <mergeCell ref="X45:X49"/>
    <mergeCell ref="Y45:Y49"/>
    <mergeCell ref="AN45:AN49"/>
    <mergeCell ref="O45:O50"/>
    <mergeCell ref="P45:P50"/>
    <mergeCell ref="Q45:Q50"/>
    <mergeCell ref="AT39:AT43"/>
    <mergeCell ref="Q39:Q44"/>
    <mergeCell ref="R39:R44"/>
    <mergeCell ref="T39:T44"/>
    <mergeCell ref="AT45:AT49"/>
    <mergeCell ref="AB45:AB49"/>
    <mergeCell ref="R45:R50"/>
    <mergeCell ref="Z39:Z43"/>
    <mergeCell ref="N45:N50"/>
    <mergeCell ref="N39:N44"/>
    <mergeCell ref="AF39:AF43"/>
    <mergeCell ref="Z45:Z49"/>
    <mergeCell ref="AA45:AA49"/>
    <mergeCell ref="AC45:AC49"/>
    <mergeCell ref="AA39:AA43"/>
    <mergeCell ref="AB39:AB43"/>
    <mergeCell ref="AC39:AC43"/>
    <mergeCell ref="AD39:AD43"/>
    <mergeCell ref="AG39:AG43"/>
    <mergeCell ref="AD45:AD49"/>
    <mergeCell ref="BJ39:BJ43"/>
    <mergeCell ref="AW39:AW43"/>
    <mergeCell ref="BH39:BH43"/>
    <mergeCell ref="BI39:BI43"/>
    <mergeCell ref="AX39:AX43"/>
    <mergeCell ref="BG39:BG43"/>
    <mergeCell ref="BC39:BC43"/>
    <mergeCell ref="BD39:BD43"/>
    <mergeCell ref="BE39:BE43"/>
    <mergeCell ref="BB39:BB43"/>
    <mergeCell ref="BK39:BK43"/>
    <mergeCell ref="BJ45:BJ49"/>
    <mergeCell ref="AV45:AV49"/>
    <mergeCell ref="BH45:BH49"/>
    <mergeCell ref="BI45:BI49"/>
    <mergeCell ref="BK45:BK49"/>
    <mergeCell ref="AY39:AY43"/>
    <mergeCell ref="AZ39:AZ43"/>
    <mergeCell ref="BA39:BA43"/>
    <mergeCell ref="BB45:BB49"/>
    <mergeCell ref="BF39:BF43"/>
    <mergeCell ref="AV39:AV43"/>
    <mergeCell ref="G45:H50"/>
    <mergeCell ref="I45:I50"/>
    <mergeCell ref="J27:J32"/>
    <mergeCell ref="M27:M32"/>
    <mergeCell ref="N27:N32"/>
    <mergeCell ref="P33:P38"/>
    <mergeCell ref="Q33:Q38"/>
    <mergeCell ref="O27:O32"/>
    <mergeCell ref="L25:L26"/>
    <mergeCell ref="O25:O26"/>
    <mergeCell ref="Q25:Q26"/>
    <mergeCell ref="P25:P26"/>
    <mergeCell ref="S27:S32"/>
    <mergeCell ref="U33:U38"/>
    <mergeCell ref="A39:A44"/>
    <mergeCell ref="F39:F44"/>
    <mergeCell ref="G39:H44"/>
    <mergeCell ref="I39:I44"/>
    <mergeCell ref="A33:A38"/>
    <mergeCell ref="F33:F38"/>
    <mergeCell ref="G33:H38"/>
    <mergeCell ref="K33:K38"/>
    <mergeCell ref="T27:T32"/>
    <mergeCell ref="U39:U44"/>
    <mergeCell ref="U27:U32"/>
    <mergeCell ref="L33:L38"/>
    <mergeCell ref="M33:M38"/>
    <mergeCell ref="N33:N38"/>
    <mergeCell ref="O33:O38"/>
    <mergeCell ref="K27:K32"/>
    <mergeCell ref="L27:L32"/>
    <mergeCell ref="Q27:Q32"/>
    <mergeCell ref="M105:M110"/>
    <mergeCell ref="M111:M116"/>
    <mergeCell ref="F75:F80"/>
    <mergeCell ref="F81:F86"/>
    <mergeCell ref="M75:M80"/>
    <mergeCell ref="G75:H80"/>
    <mergeCell ref="A1:H1"/>
    <mergeCell ref="A25:A26"/>
    <mergeCell ref="F25:F26"/>
    <mergeCell ref="G25:H26"/>
    <mergeCell ref="B25:C25"/>
    <mergeCell ref="D25:E25"/>
    <mergeCell ref="E21:F22"/>
    <mergeCell ref="G21:G22"/>
    <mergeCell ref="A4:B4"/>
    <mergeCell ref="E17:F17"/>
    <mergeCell ref="I25:I26"/>
    <mergeCell ref="J25:J26"/>
    <mergeCell ref="I33:I38"/>
    <mergeCell ref="J33:J38"/>
    <mergeCell ref="J45:J50"/>
    <mergeCell ref="A27:A32"/>
    <mergeCell ref="F27:F32"/>
    <mergeCell ref="G27:H32"/>
    <mergeCell ref="I27:I32"/>
    <mergeCell ref="J39:J44"/>
    <mergeCell ref="K25:K26"/>
    <mergeCell ref="M25:M26"/>
    <mergeCell ref="A45:A50"/>
    <mergeCell ref="F45:F50"/>
    <mergeCell ref="A51:A56"/>
    <mergeCell ref="F51:F56"/>
    <mergeCell ref="A105:A110"/>
    <mergeCell ref="A111:A116"/>
    <mergeCell ref="A57:A62"/>
    <mergeCell ref="A63:A68"/>
    <mergeCell ref="A75:A80"/>
    <mergeCell ref="A81:A86"/>
    <mergeCell ref="A87:A92"/>
    <mergeCell ref="A99:A104"/>
    <mergeCell ref="A69:A74"/>
    <mergeCell ref="A93:A98"/>
    <mergeCell ref="BJ27:BJ31"/>
    <mergeCell ref="K105:K110"/>
    <mergeCell ref="P99:P104"/>
    <mergeCell ref="Q87:Q92"/>
    <mergeCell ref="AA27:AA31"/>
    <mergeCell ref="AB27:AB31"/>
    <mergeCell ref="Z51:Z55"/>
    <mergeCell ref="AA51:AA55"/>
    <mergeCell ref="Q63:Q68"/>
    <mergeCell ref="L39:L44"/>
    <mergeCell ref="F57:F62"/>
    <mergeCell ref="F63:F68"/>
    <mergeCell ref="F69:F74"/>
    <mergeCell ref="BH33:BH37"/>
    <mergeCell ref="BI33:BI37"/>
    <mergeCell ref="AO33:AO37"/>
    <mergeCell ref="AV33:AV37"/>
    <mergeCell ref="AX33:AX37"/>
    <mergeCell ref="AT33:AT37"/>
    <mergeCell ref="P39:P44"/>
    <mergeCell ref="L105:L110"/>
    <mergeCell ref="L111:L116"/>
    <mergeCell ref="G81:H86"/>
    <mergeCell ref="J81:J86"/>
    <mergeCell ref="Z33:Z37"/>
    <mergeCell ref="X39:X43"/>
    <mergeCell ref="AC51:AC55"/>
    <mergeCell ref="AD51:AD55"/>
    <mergeCell ref="M39:M44"/>
    <mergeCell ref="L57:L62"/>
    <mergeCell ref="M57:M62"/>
    <mergeCell ref="M69:M74"/>
    <mergeCell ref="K39:K44"/>
    <mergeCell ref="AY27:AY31"/>
    <mergeCell ref="AI45:AI49"/>
    <mergeCell ref="AE33:AE37"/>
    <mergeCell ref="AF33:AF37"/>
    <mergeCell ref="AC33:AC37"/>
    <mergeCell ref="P75:P80"/>
    <mergeCell ref="O75:O80"/>
    <mergeCell ref="Q75:Q80"/>
    <mergeCell ref="AO27:AO31"/>
    <mergeCell ref="AH39:AH43"/>
    <mergeCell ref="AK51:AK55"/>
    <mergeCell ref="Y39:Y43"/>
    <mergeCell ref="AA33:AA37"/>
    <mergeCell ref="AB33:AB37"/>
    <mergeCell ref="AH33:AH37"/>
    <mergeCell ref="R33:R38"/>
    <mergeCell ref="T33:T38"/>
    <mergeCell ref="AP27:AP31"/>
    <mergeCell ref="AK33:AK37"/>
    <mergeCell ref="AL33:AL37"/>
    <mergeCell ref="AG27:AG31"/>
    <mergeCell ref="BE27:BE31"/>
    <mergeCell ref="BK33:BK37"/>
    <mergeCell ref="BF33:BF37"/>
    <mergeCell ref="BG33:BG37"/>
    <mergeCell ref="BK27:BK31"/>
    <mergeCell ref="BF27:BF31"/>
    <mergeCell ref="BG27:BG31"/>
    <mergeCell ref="BH27:BH31"/>
    <mergeCell ref="BI27:BI31"/>
    <mergeCell ref="BJ33:BJ37"/>
    <mergeCell ref="BD33:BD37"/>
    <mergeCell ref="BC33:BC37"/>
    <mergeCell ref="AY33:AY37"/>
    <mergeCell ref="BE33:BE37"/>
    <mergeCell ref="AZ33:AZ37"/>
    <mergeCell ref="BA33:BA37"/>
    <mergeCell ref="BB33:BB37"/>
    <mergeCell ref="BD27:BD31"/>
    <mergeCell ref="BB27:BB31"/>
    <mergeCell ref="BC27:BC31"/>
    <mergeCell ref="AZ27:AZ31"/>
    <mergeCell ref="BA27:BA31"/>
    <mergeCell ref="O99:O104"/>
    <mergeCell ref="O105:O110"/>
    <mergeCell ref="O93:O98"/>
    <mergeCell ref="N51:N56"/>
    <mergeCell ref="R57:R62"/>
    <mergeCell ref="Q57:Q62"/>
    <mergeCell ref="P57:P62"/>
    <mergeCell ref="Q69:Q74"/>
    <mergeCell ref="R87:R92"/>
    <mergeCell ref="AJ27:AJ31"/>
    <mergeCell ref="O117:O122"/>
    <mergeCell ref="P27:P32"/>
    <mergeCell ref="AF27:AF31"/>
    <mergeCell ref="AM57:AM61"/>
    <mergeCell ref="AF57:AF61"/>
    <mergeCell ref="AG57:AG61"/>
    <mergeCell ref="AH57:AH61"/>
    <mergeCell ref="AJ57:AJ61"/>
    <mergeCell ref="AI57:AI61"/>
    <mergeCell ref="Y27:Y31"/>
    <mergeCell ref="AC27:AC31"/>
    <mergeCell ref="AD27:AD31"/>
    <mergeCell ref="AE27:AE31"/>
    <mergeCell ref="AM27:AM31"/>
    <mergeCell ref="AH27:AH31"/>
    <mergeCell ref="AD33:AD37"/>
    <mergeCell ref="X27:X31"/>
    <mergeCell ref="R27:R32"/>
    <mergeCell ref="Z27:Z31"/>
    <mergeCell ref="AI27:AI31"/>
    <mergeCell ref="X33:X37"/>
    <mergeCell ref="Y33:Y37"/>
    <mergeCell ref="X57:X61"/>
    <mergeCell ref="Y57:Y61"/>
    <mergeCell ref="S63:S68"/>
    <mergeCell ref="T63:T68"/>
    <mergeCell ref="U63:U68"/>
    <mergeCell ref="AN63:AN67"/>
    <mergeCell ref="AF63:AF67"/>
    <mergeCell ref="AG63:AG67"/>
    <mergeCell ref="Z57:Z61"/>
    <mergeCell ref="AA57:AA61"/>
    <mergeCell ref="S25:S26"/>
    <mergeCell ref="S33:S38"/>
    <mergeCell ref="S39:S44"/>
    <mergeCell ref="S45:S50"/>
    <mergeCell ref="X51:X55"/>
    <mergeCell ref="Y51:Y55"/>
    <mergeCell ref="N75:N80"/>
    <mergeCell ref="U25:U26"/>
    <mergeCell ref="R25:R26"/>
    <mergeCell ref="T25:T26"/>
    <mergeCell ref="N25:N26"/>
    <mergeCell ref="O39:O44"/>
    <mergeCell ref="AN39:AN43"/>
    <mergeCell ref="AK39:AK43"/>
    <mergeCell ref="AI33:AI37"/>
    <mergeCell ref="AJ33:AJ37"/>
    <mergeCell ref="AJ39:AJ43"/>
    <mergeCell ref="AN33:AN37"/>
    <mergeCell ref="AL39:AL43"/>
    <mergeCell ref="AM39:AM43"/>
    <mergeCell ref="AI39:AI43"/>
    <mergeCell ref="AE45:AE49"/>
    <mergeCell ref="BD57:BD61"/>
    <mergeCell ref="AH63:AH67"/>
    <mergeCell ref="AI63:AI67"/>
    <mergeCell ref="AL63:AL67"/>
    <mergeCell ref="AM63:AM67"/>
    <mergeCell ref="AU57:AU61"/>
    <mergeCell ref="AP57:AP61"/>
    <mergeCell ref="AS57:AS61"/>
    <mergeCell ref="AT57:AT61"/>
    <mergeCell ref="AB57:AB61"/>
    <mergeCell ref="AN27:AN31"/>
    <mergeCell ref="AG33:AG37"/>
    <mergeCell ref="AK57:AK61"/>
    <mergeCell ref="AL57:AL61"/>
    <mergeCell ref="AM33:AM37"/>
    <mergeCell ref="AK27:AK31"/>
    <mergeCell ref="AL27:AL31"/>
    <mergeCell ref="AM45:AM49"/>
    <mergeCell ref="AU27:AU31"/>
    <mergeCell ref="AV27:AV31"/>
    <mergeCell ref="AW27:AW31"/>
    <mergeCell ref="AX27:AX31"/>
    <mergeCell ref="AU33:AU37"/>
    <mergeCell ref="AS33:AS37"/>
    <mergeCell ref="AS27:AS31"/>
    <mergeCell ref="AT27:AT31"/>
    <mergeCell ref="AU39:AU43"/>
    <mergeCell ref="AW33:AW37"/>
    <mergeCell ref="AO39:AO43"/>
    <mergeCell ref="AP39:AP43"/>
    <mergeCell ref="AS39:AS43"/>
    <mergeCell ref="AP33:AP37"/>
    <mergeCell ref="AG69:AG73"/>
    <mergeCell ref="AF51:AF55"/>
    <mergeCell ref="AH45:AH49"/>
    <mergeCell ref="AJ45:AJ49"/>
    <mergeCell ref="AL45:AL49"/>
    <mergeCell ref="AK45:AK49"/>
    <mergeCell ref="AG51:AG55"/>
    <mergeCell ref="AP45:AP49"/>
    <mergeCell ref="AM51:AM55"/>
    <mergeCell ref="AN51:AN55"/>
    <mergeCell ref="BB63:BB67"/>
    <mergeCell ref="AW45:AW49"/>
    <mergeCell ref="BA45:BA49"/>
    <mergeCell ref="AO51:AO55"/>
    <mergeCell ref="AO45:AO49"/>
    <mergeCell ref="AU45:AU49"/>
    <mergeCell ref="AS45:AS49"/>
    <mergeCell ref="AF45:AF49"/>
    <mergeCell ref="AG45:AG49"/>
    <mergeCell ref="AV51:AV55"/>
    <mergeCell ref="AW51:AW55"/>
    <mergeCell ref="AW99:AW103"/>
    <mergeCell ref="AN75:AN79"/>
    <mergeCell ref="AP51:AP55"/>
    <mergeCell ref="AP69:AP73"/>
    <mergeCell ref="AU51:AU55"/>
    <mergeCell ref="AP63:AP67"/>
    <mergeCell ref="AW57:AW61"/>
    <mergeCell ref="AZ87:AZ91"/>
    <mergeCell ref="BA87:BA91"/>
    <mergeCell ref="AS117:AS121"/>
    <mergeCell ref="AT117:AT121"/>
    <mergeCell ref="AV117:AV121"/>
    <mergeCell ref="BB93:BB97"/>
    <mergeCell ref="BA105:BA109"/>
    <mergeCell ref="AT99:AT103"/>
    <mergeCell ref="AU99:AU103"/>
    <mergeCell ref="AV87:AV91"/>
    <mergeCell ref="AN81:AN85"/>
    <mergeCell ref="AY51:AY55"/>
    <mergeCell ref="BC69:BC73"/>
    <mergeCell ref="BD69:BD73"/>
    <mergeCell ref="BE69:BE73"/>
    <mergeCell ref="BF69:BF73"/>
    <mergeCell ref="BF63:BF67"/>
    <mergeCell ref="BB51:BB55"/>
    <mergeCell ref="BG45:BG49"/>
    <mergeCell ref="AN117:AN121"/>
    <mergeCell ref="AO117:AO121"/>
    <mergeCell ref="AP117:AP121"/>
    <mergeCell ref="AS87:AS91"/>
    <mergeCell ref="AT87:AT91"/>
    <mergeCell ref="AX45:AX49"/>
    <mergeCell ref="AY45:AY49"/>
    <mergeCell ref="AZ45:AZ49"/>
    <mergeCell ref="BF51:BF55"/>
    <mergeCell ref="BC45:BC49"/>
    <mergeCell ref="BD45:BD49"/>
    <mergeCell ref="BC51:BC55"/>
    <mergeCell ref="BD51:BD55"/>
    <mergeCell ref="BF45:BF49"/>
    <mergeCell ref="AZ51:AZ55"/>
    <mergeCell ref="BG69:BG73"/>
    <mergeCell ref="AX75:AX79"/>
    <mergeCell ref="AY75:AY79"/>
    <mergeCell ref="AX69:AX73"/>
    <mergeCell ref="AX57:AX61"/>
    <mergeCell ref="AY57:AY61"/>
    <mergeCell ref="AZ57:AZ61"/>
    <mergeCell ref="BE51:BE55"/>
    <mergeCell ref="AX51:AX55"/>
    <mergeCell ref="BK75:BK79"/>
    <mergeCell ref="BH81:BH85"/>
    <mergeCell ref="BI81:BI85"/>
    <mergeCell ref="BG81:BG85"/>
    <mergeCell ref="BJ81:BJ85"/>
    <mergeCell ref="BG75:BG79"/>
    <mergeCell ref="BK81:BK85"/>
    <mergeCell ref="BK63:BK67"/>
    <mergeCell ref="BK69:BK73"/>
    <mergeCell ref="BI57:BI61"/>
    <mergeCell ref="BJ57:BJ61"/>
    <mergeCell ref="BK57:BK61"/>
    <mergeCell ref="BE57:BE61"/>
    <mergeCell ref="BF57:BF61"/>
    <mergeCell ref="BG57:BG61"/>
    <mergeCell ref="BH57:BH61"/>
    <mergeCell ref="BA75:BA79"/>
    <mergeCell ref="BB75:BB79"/>
    <mergeCell ref="BA57:BA61"/>
    <mergeCell ref="BB57:BB61"/>
    <mergeCell ref="BA63:BA67"/>
    <mergeCell ref="BB69:BB73"/>
    <mergeCell ref="BI75:BI79"/>
    <mergeCell ref="BJ75:BJ79"/>
    <mergeCell ref="BE75:BE79"/>
    <mergeCell ref="BF75:BF79"/>
    <mergeCell ref="BJ63:BJ67"/>
    <mergeCell ref="BI63:BI67"/>
    <mergeCell ref="BI69:BI73"/>
    <mergeCell ref="BJ69:BJ73"/>
    <mergeCell ref="BH75:BH79"/>
    <mergeCell ref="BC57:BC61"/>
    <mergeCell ref="BD75:BD79"/>
    <mergeCell ref="BD81:BD85"/>
    <mergeCell ref="AZ75:AZ79"/>
    <mergeCell ref="BC81:BC85"/>
    <mergeCell ref="AZ81:AZ85"/>
    <mergeCell ref="BC75:BC79"/>
    <mergeCell ref="BA81:BA85"/>
    <mergeCell ref="BB81:BB85"/>
    <mergeCell ref="BI87:BI91"/>
    <mergeCell ref="BF81:BF85"/>
    <mergeCell ref="BC87:BC91"/>
    <mergeCell ref="BD87:BD91"/>
    <mergeCell ref="BB87:BB91"/>
    <mergeCell ref="BE81:BE85"/>
    <mergeCell ref="AW87:AW91"/>
    <mergeCell ref="AX87:AX91"/>
    <mergeCell ref="AY87:AY91"/>
    <mergeCell ref="AX117:AX121"/>
    <mergeCell ref="BA111:BA115"/>
    <mergeCell ref="BJ87:BJ91"/>
    <mergeCell ref="BI111:BI115"/>
    <mergeCell ref="BG111:BG115"/>
    <mergeCell ref="BH111:BH115"/>
    <mergeCell ref="BG99:BG103"/>
    <mergeCell ref="BG93:BG97"/>
    <mergeCell ref="BD117:BD121"/>
    <mergeCell ref="BH117:BH121"/>
    <mergeCell ref="BF117:BF121"/>
    <mergeCell ref="BG117:BG121"/>
    <mergeCell ref="BE117:BE121"/>
    <mergeCell ref="BB117:BB121"/>
    <mergeCell ref="BC117:BC121"/>
    <mergeCell ref="BK87:BK91"/>
    <mergeCell ref="BE87:BE91"/>
    <mergeCell ref="BF87:BF91"/>
    <mergeCell ref="BG87:BG91"/>
    <mergeCell ref="BH87:BH91"/>
    <mergeCell ref="AY117:AY121"/>
    <mergeCell ref="AZ117:AZ121"/>
    <mergeCell ref="BA117:BA121"/>
    <mergeCell ref="BJ117:BJ121"/>
    <mergeCell ref="BI117:BI121"/>
    <mergeCell ref="BK105:BK109"/>
    <mergeCell ref="BE105:BE109"/>
    <mergeCell ref="BF105:BF109"/>
    <mergeCell ref="BG105:BG109"/>
    <mergeCell ref="BJ105:BJ109"/>
    <mergeCell ref="BH105:BH109"/>
    <mergeCell ref="BD105:BD109"/>
    <mergeCell ref="AX105:AX109"/>
    <mergeCell ref="AY105:AY109"/>
    <mergeCell ref="AZ105:AZ109"/>
    <mergeCell ref="S99:S104"/>
    <mergeCell ref="T99:T104"/>
    <mergeCell ref="AU93:AU97"/>
    <mergeCell ref="AS99:AS103"/>
    <mergeCell ref="BI93:BI97"/>
    <mergeCell ref="BI99:BI103"/>
    <mergeCell ref="BF99:BF103"/>
    <mergeCell ref="BD99:BD103"/>
    <mergeCell ref="BD93:BD97"/>
    <mergeCell ref="BE93:BE97"/>
    <mergeCell ref="BF93:BF97"/>
    <mergeCell ref="BE99:BE103"/>
    <mergeCell ref="BJ111:BJ115"/>
    <mergeCell ref="AV105:AV109"/>
    <mergeCell ref="BB105:BB109"/>
    <mergeCell ref="BC105:BC109"/>
    <mergeCell ref="BB99:BB103"/>
    <mergeCell ref="BC99:BC103"/>
    <mergeCell ref="AZ99:AZ103"/>
    <mergeCell ref="BA99:BA103"/>
    <mergeCell ref="AX99:AX103"/>
    <mergeCell ref="AY99:AY103"/>
    <mergeCell ref="AZ111:AZ115"/>
    <mergeCell ref="AF99:AF103"/>
    <mergeCell ref="AG99:AG103"/>
    <mergeCell ref="AH99:AH103"/>
    <mergeCell ref="AF111:AF115"/>
    <mergeCell ref="AG111:AG115"/>
    <mergeCell ref="AH111:AH115"/>
    <mergeCell ref="AP123:AP127"/>
    <mergeCell ref="AO105:AO109"/>
    <mergeCell ref="AP105:AP109"/>
    <mergeCell ref="AV99:AV103"/>
    <mergeCell ref="AU87:AU91"/>
    <mergeCell ref="AT93:AT97"/>
    <mergeCell ref="AU123:AU127"/>
    <mergeCell ref="AV123:AV127"/>
    <mergeCell ref="Q99:Q104"/>
    <mergeCell ref="R99:R104"/>
    <mergeCell ref="S87:S92"/>
    <mergeCell ref="T87:T92"/>
    <mergeCell ref="AV57:AV61"/>
    <mergeCell ref="AN105:AN109"/>
    <mergeCell ref="AL69:AL73"/>
    <mergeCell ref="AM69:AM73"/>
    <mergeCell ref="AW105:AW109"/>
    <mergeCell ref="AW117:AW121"/>
    <mergeCell ref="AV75:AV79"/>
    <mergeCell ref="AW75:AW79"/>
    <mergeCell ref="AH117:AH121"/>
    <mergeCell ref="AH105:AH109"/>
    <mergeCell ref="X117:X121"/>
    <mergeCell ref="Y117:Y121"/>
    <mergeCell ref="Z117:Z121"/>
    <mergeCell ref="AA117:AA121"/>
    <mergeCell ref="AB117:AB121"/>
    <mergeCell ref="AK117:AK121"/>
    <mergeCell ref="AG117:AG121"/>
    <mergeCell ref="AF117:AF121"/>
    <mergeCell ref="AI117:AI121"/>
    <mergeCell ref="AF69:AF73"/>
    <mergeCell ref="AW123:AW127"/>
    <mergeCell ref="AX123:AX127"/>
    <mergeCell ref="AS123:AS127"/>
    <mergeCell ref="AK123:AK127"/>
    <mergeCell ref="AL123:AL127"/>
    <mergeCell ref="AT123:AT127"/>
    <mergeCell ref="K155:M155"/>
    <mergeCell ref="K157:M157"/>
    <mergeCell ref="AK99:AK103"/>
    <mergeCell ref="AL99:AL103"/>
    <mergeCell ref="AM99:AM103"/>
    <mergeCell ref="AD105:AD109"/>
    <mergeCell ref="AK105:AK109"/>
    <mergeCell ref="AL105:AL109"/>
    <mergeCell ref="N123:N128"/>
    <mergeCell ref="O123:O128"/>
    <mergeCell ref="AM123:AM127"/>
    <mergeCell ref="T111:T116"/>
    <mergeCell ref="T117:T122"/>
    <mergeCell ref="N117:N122"/>
    <mergeCell ref="P117:P122"/>
    <mergeCell ref="Q117:Q122"/>
    <mergeCell ref="R117:R122"/>
    <mergeCell ref="N111:N116"/>
    <mergeCell ref="O111:O116"/>
    <mergeCell ref="AU117:AU121"/>
    <mergeCell ref="U117:U122"/>
    <mergeCell ref="S117:S122"/>
    <mergeCell ref="AB111:AB115"/>
    <mergeCell ref="AC111:AC115"/>
    <mergeCell ref="AD111:AD115"/>
    <mergeCell ref="AE111:AE115"/>
  </mergeCells>
  <phoneticPr fontId="2" type="noConversion"/>
  <dataValidations count="2">
    <dataValidation type="list" allowBlank="1" showInputMessage="1" showErrorMessage="1" sqref="G11">
      <formula1>$C$53:$C$54</formula1>
    </dataValidation>
    <dataValidation type="list" allowBlank="1" showInputMessage="1" showErrorMessage="1" sqref="U27:U31 U33:U37 U39:U43 U45:U49 U51:U55 U57:U61 U63:U67 U69:U73 U75:U79 U81:U85 U87:U91 U93:U97 U99:U103 U105:U109 U111:U115 U117:U121 U123:U127 U129:U133 U135:U139">
      <formula1>$A$162:$A$180</formula1>
    </dataValidation>
  </dataValidations>
  <printOptions gridLines="1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EI292"/>
  <sheetViews>
    <sheetView zoomScale="75" zoomScaleNormal="85" workbookViewId="0">
      <selection sqref="A1:H1"/>
    </sheetView>
  </sheetViews>
  <sheetFormatPr defaultRowHeight="12.75"/>
  <cols>
    <col min="1" max="1" width="53.7109375" style="2" customWidth="1"/>
    <col min="2" max="2" width="19" style="3" customWidth="1"/>
    <col min="3" max="3" width="17.28515625" style="2" customWidth="1"/>
    <col min="4" max="4" width="15.7109375" style="3" customWidth="1"/>
    <col min="5" max="5" width="24.140625" style="2" customWidth="1"/>
    <col min="6" max="6" width="26.28515625" style="136" customWidth="1"/>
    <col min="7" max="7" width="15.7109375" style="2" customWidth="1"/>
    <col min="8" max="8" width="15.5703125" style="2" customWidth="1"/>
    <col min="9" max="9" width="17.7109375" style="2" customWidth="1"/>
    <col min="10" max="10" width="17.7109375" style="100" customWidth="1"/>
    <col min="11" max="11" width="16.5703125" style="100" customWidth="1"/>
    <col min="12" max="12" width="16.42578125" style="3" customWidth="1"/>
    <col min="13" max="13" width="16.42578125" style="100" customWidth="1"/>
    <col min="14" max="14" width="14.7109375" style="100" customWidth="1"/>
    <col min="15" max="20" width="14.7109375" style="136" customWidth="1"/>
    <col min="21" max="21" width="27.5703125" style="3" customWidth="1"/>
    <col min="22" max="22" width="28.7109375" style="3" customWidth="1"/>
    <col min="23" max="23" width="14.7109375" style="22" hidden="1" customWidth="1"/>
    <col min="24" max="33" width="0" style="2" hidden="1" customWidth="1"/>
    <col min="34" max="47" width="0" style="28" hidden="1" customWidth="1"/>
    <col min="48" max="63" width="0" style="2" hidden="1" customWidth="1"/>
    <col min="64" max="16384" width="9.140625" style="2"/>
  </cols>
  <sheetData>
    <row r="1" spans="1:8" ht="18.75" customHeight="1">
      <c r="A1" s="246" t="s">
        <v>147</v>
      </c>
      <c r="B1" s="246"/>
      <c r="C1" s="246"/>
      <c r="D1" s="246"/>
      <c r="E1" s="246"/>
      <c r="F1" s="246"/>
      <c r="G1" s="246"/>
      <c r="H1" s="246"/>
    </row>
    <row r="2" spans="1:8" ht="18">
      <c r="A2" s="68" t="s">
        <v>120</v>
      </c>
      <c r="B2" s="185"/>
      <c r="C2" s="52"/>
      <c r="D2" s="185"/>
      <c r="E2" s="52"/>
      <c r="F2" s="143"/>
      <c r="G2" s="52"/>
      <c r="H2" s="52"/>
    </row>
    <row r="3" spans="1:8" ht="18">
      <c r="A3" s="68"/>
      <c r="B3" s="185"/>
      <c r="C3" s="52"/>
      <c r="D3" s="185"/>
      <c r="E3" s="52"/>
      <c r="F3" s="143"/>
      <c r="G3" s="52"/>
    </row>
    <row r="4" spans="1:8">
      <c r="A4" s="240" t="s">
        <v>144</v>
      </c>
      <c r="B4" s="240"/>
      <c r="C4" s="7"/>
      <c r="D4" s="185"/>
      <c r="E4" s="52"/>
      <c r="F4" s="143"/>
      <c r="G4" s="52"/>
    </row>
    <row r="5" spans="1:8">
      <c r="A5" s="97" t="s">
        <v>37</v>
      </c>
      <c r="B5" s="19" t="s">
        <v>70</v>
      </c>
      <c r="C5" s="19" t="s">
        <v>72</v>
      </c>
      <c r="D5" s="185"/>
      <c r="E5" s="17" t="s">
        <v>15</v>
      </c>
      <c r="F5" s="14"/>
      <c r="G5" s="23"/>
    </row>
    <row r="6" spans="1:8">
      <c r="A6" s="107" t="s">
        <v>29</v>
      </c>
      <c r="B6" s="221"/>
      <c r="C6" s="160">
        <v>49</v>
      </c>
      <c r="D6" s="185"/>
      <c r="E6" s="18" t="s">
        <v>12</v>
      </c>
      <c r="F6" s="19" t="s">
        <v>24</v>
      </c>
    </row>
    <row r="7" spans="1:8">
      <c r="A7" s="23"/>
      <c r="B7" s="146"/>
      <c r="C7" s="132"/>
      <c r="D7" s="185"/>
      <c r="E7" s="84" t="s">
        <v>29</v>
      </c>
      <c r="F7" s="76">
        <v>0</v>
      </c>
      <c r="H7" s="52"/>
    </row>
    <row r="8" spans="1:8">
      <c r="A8" s="42" t="s">
        <v>36</v>
      </c>
      <c r="B8" s="146"/>
      <c r="C8" s="132"/>
      <c r="D8" s="185"/>
      <c r="E8" s="49" t="s">
        <v>36</v>
      </c>
      <c r="F8" s="76">
        <v>0.25</v>
      </c>
      <c r="H8" s="52"/>
    </row>
    <row r="9" spans="1:8">
      <c r="A9" s="109" t="s">
        <v>73</v>
      </c>
      <c r="B9" s="221"/>
      <c r="C9" s="160">
        <v>602</v>
      </c>
      <c r="D9" s="185"/>
      <c r="E9" s="49" t="s">
        <v>16</v>
      </c>
      <c r="F9" s="76">
        <v>0.95</v>
      </c>
      <c r="H9" s="52"/>
    </row>
    <row r="10" spans="1:8">
      <c r="A10" s="109" t="s">
        <v>74</v>
      </c>
      <c r="B10" s="221"/>
      <c r="C10" s="160">
        <v>37</v>
      </c>
      <c r="D10" s="185"/>
      <c r="E10" s="40"/>
      <c r="F10" s="2"/>
      <c r="G10" s="25"/>
      <c r="H10" s="52"/>
    </row>
    <row r="11" spans="1:8">
      <c r="A11" s="110" t="s">
        <v>4</v>
      </c>
      <c r="B11" s="152">
        <f>B9+B10</f>
        <v>0</v>
      </c>
      <c r="C11" s="129"/>
      <c r="D11" s="185"/>
      <c r="E11" s="7" t="s">
        <v>17</v>
      </c>
      <c r="F11" s="53"/>
      <c r="G11" s="129"/>
      <c r="H11" s="52"/>
    </row>
    <row r="12" spans="1:8">
      <c r="A12" s="23"/>
      <c r="B12" s="146"/>
      <c r="C12" s="132"/>
      <c r="D12" s="185"/>
      <c r="E12" s="133" t="s">
        <v>26</v>
      </c>
      <c r="F12" s="111" t="e">
        <f>B6/B22</f>
        <v>#DIV/0!</v>
      </c>
      <c r="G12" s="16"/>
      <c r="H12" s="52"/>
    </row>
    <row r="13" spans="1:8">
      <c r="A13" s="42" t="s">
        <v>16</v>
      </c>
      <c r="B13" s="146"/>
      <c r="C13" s="132"/>
      <c r="D13" s="185"/>
      <c r="E13" s="133" t="s">
        <v>28</v>
      </c>
      <c r="F13" s="111" t="e">
        <f>B11/B22</f>
        <v>#DIV/0!</v>
      </c>
      <c r="H13" s="52"/>
    </row>
    <row r="14" spans="1:8">
      <c r="A14" s="109" t="s">
        <v>75</v>
      </c>
      <c r="B14" s="221"/>
      <c r="C14" s="160">
        <v>15</v>
      </c>
      <c r="D14" s="185"/>
      <c r="E14" s="133" t="s">
        <v>27</v>
      </c>
      <c r="F14" s="111" t="e">
        <f>B20/B22</f>
        <v>#DIV/0!</v>
      </c>
      <c r="H14" s="52"/>
    </row>
    <row r="15" spans="1:8">
      <c r="A15" s="109" t="s">
        <v>76</v>
      </c>
      <c r="B15" s="221"/>
      <c r="C15" s="160">
        <v>27</v>
      </c>
      <c r="D15" s="185"/>
      <c r="E15" s="130" t="s">
        <v>18</v>
      </c>
      <c r="F15" s="112" t="e">
        <f>F7*F12+F8*F13+F9*F14</f>
        <v>#DIV/0!</v>
      </c>
      <c r="H15" s="52"/>
    </row>
    <row r="16" spans="1:8">
      <c r="A16" s="109" t="s">
        <v>77</v>
      </c>
      <c r="B16" s="221"/>
      <c r="C16" s="160">
        <v>228</v>
      </c>
      <c r="D16" s="185"/>
      <c r="F16" s="2"/>
      <c r="H16" s="52"/>
    </row>
    <row r="17" spans="1:63">
      <c r="A17" s="110" t="s">
        <v>78</v>
      </c>
      <c r="B17" s="221"/>
      <c r="C17" s="160">
        <v>173</v>
      </c>
      <c r="D17" s="185"/>
      <c r="E17" s="250" t="s">
        <v>61</v>
      </c>
      <c r="F17" s="250"/>
      <c r="G17" s="72" t="e">
        <f>'Site Data'!C42/12*F15*B22</f>
        <v>#DIV/0!</v>
      </c>
      <c r="H17" s="52"/>
    </row>
    <row r="18" spans="1:63">
      <c r="A18" s="110" t="s">
        <v>79</v>
      </c>
      <c r="B18" s="221"/>
      <c r="C18" s="161">
        <v>468</v>
      </c>
      <c r="D18" s="185"/>
      <c r="E18" s="17"/>
      <c r="F18" s="74"/>
      <c r="G18" s="202"/>
      <c r="H18" s="52"/>
      <c r="J18" s="2"/>
      <c r="K18" s="2"/>
    </row>
    <row r="19" spans="1:63">
      <c r="A19" s="110" t="s">
        <v>142</v>
      </c>
      <c r="B19" s="221"/>
      <c r="C19" s="161">
        <v>0</v>
      </c>
      <c r="D19" s="185"/>
      <c r="E19" s="17"/>
      <c r="F19" s="74"/>
      <c r="G19" s="202"/>
      <c r="H19" s="52"/>
      <c r="J19" s="2"/>
      <c r="K19" s="2"/>
    </row>
    <row r="20" spans="1:63">
      <c r="A20" s="110" t="s">
        <v>4</v>
      </c>
      <c r="B20" s="152">
        <f>SUM(B14:B19)</f>
        <v>0</v>
      </c>
      <c r="C20" s="159"/>
      <c r="D20" s="185"/>
      <c r="E20" s="52"/>
      <c r="F20" s="143"/>
      <c r="G20" s="52"/>
      <c r="H20" s="52"/>
      <c r="J20" s="2"/>
      <c r="K20" s="2"/>
    </row>
    <row r="21" spans="1:63" ht="12.75" customHeight="1">
      <c r="A21" s="23"/>
      <c r="B21" s="146"/>
      <c r="C21" s="159"/>
      <c r="D21" s="185"/>
      <c r="E21" s="251" t="s">
        <v>125</v>
      </c>
      <c r="F21" s="251"/>
      <c r="G21" s="248">
        <f>'Site Data'!C42/12*(F7*B6*C6+F8*(SUMPRODUCT(B9:B10,C9:C10))+F9*(SUMPRODUCT(B14:B19,C14:C19)))*2.72/43560</f>
        <v>0</v>
      </c>
      <c r="H21" s="52"/>
      <c r="J21" s="2"/>
      <c r="K21" s="2"/>
    </row>
    <row r="22" spans="1:63">
      <c r="A22" s="110" t="s">
        <v>106</v>
      </c>
      <c r="B22" s="152">
        <f>B6+B11+B20</f>
        <v>0</v>
      </c>
      <c r="C22" s="28"/>
      <c r="D22" s="185"/>
      <c r="E22" s="251"/>
      <c r="F22" s="251"/>
      <c r="G22" s="248"/>
      <c r="H22" s="52"/>
      <c r="J22" s="2"/>
      <c r="K22" s="2"/>
    </row>
    <row r="23" spans="1:63" s="14" customFormat="1" ht="18">
      <c r="A23" s="65"/>
      <c r="B23" s="51"/>
      <c r="D23" s="51"/>
      <c r="F23" s="144"/>
      <c r="L23" s="51"/>
      <c r="M23" s="117"/>
      <c r="N23" s="117"/>
      <c r="O23" s="117"/>
      <c r="P23" s="117"/>
      <c r="Q23" s="117"/>
      <c r="R23" s="117"/>
      <c r="S23" s="117"/>
      <c r="T23" s="117"/>
      <c r="U23" s="52"/>
      <c r="V23" s="50"/>
      <c r="X23" s="149"/>
      <c r="Y23" s="149"/>
      <c r="Z23" s="149"/>
      <c r="AA23" s="149"/>
      <c r="AB23" s="149"/>
      <c r="AC23" s="149"/>
      <c r="AD23" s="33"/>
      <c r="AE23" s="33"/>
      <c r="AF23" s="33"/>
      <c r="AG23" s="33"/>
      <c r="AH23" s="33"/>
      <c r="AI23" s="33"/>
      <c r="AJ23" s="3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</row>
    <row r="24" spans="1:63" s="14" customFormat="1" ht="18.75" thickBot="1">
      <c r="A24" s="12" t="s">
        <v>127</v>
      </c>
      <c r="B24" s="51"/>
      <c r="D24" s="51"/>
      <c r="F24" s="144"/>
      <c r="I24" s="16"/>
      <c r="J24" s="137"/>
      <c r="K24" s="117"/>
      <c r="L24" s="51"/>
      <c r="M24" s="117"/>
      <c r="N24" s="117"/>
      <c r="O24" s="117"/>
      <c r="P24" s="117"/>
      <c r="Q24" s="117"/>
      <c r="R24" s="117"/>
      <c r="S24" s="117"/>
      <c r="T24" s="117"/>
      <c r="U24" s="52"/>
      <c r="V24" s="50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</row>
    <row r="25" spans="1:63" s="174" customFormat="1" ht="12.75" customHeight="1">
      <c r="A25" s="292"/>
      <c r="B25" s="285" t="s">
        <v>80</v>
      </c>
      <c r="C25" s="286"/>
      <c r="D25" s="285" t="s">
        <v>81</v>
      </c>
      <c r="E25" s="286"/>
      <c r="F25" s="294" t="s">
        <v>83</v>
      </c>
      <c r="G25" s="283" t="s">
        <v>151</v>
      </c>
      <c r="H25" s="283"/>
      <c r="I25" s="283" t="s">
        <v>152</v>
      </c>
      <c r="J25" s="261" t="s">
        <v>84</v>
      </c>
      <c r="K25" s="259" t="s">
        <v>85</v>
      </c>
      <c r="L25" s="257" t="s">
        <v>103</v>
      </c>
      <c r="M25" s="261" t="s">
        <v>13</v>
      </c>
      <c r="N25" s="261" t="s">
        <v>104</v>
      </c>
      <c r="O25" s="259" t="s">
        <v>153</v>
      </c>
      <c r="P25" s="287" t="s">
        <v>86</v>
      </c>
      <c r="Q25" s="317" t="s">
        <v>87</v>
      </c>
      <c r="R25" s="263" t="s">
        <v>88</v>
      </c>
      <c r="S25" s="263" t="s">
        <v>89</v>
      </c>
      <c r="T25" s="263" t="s">
        <v>90</v>
      </c>
      <c r="U25" s="255" t="s">
        <v>20</v>
      </c>
      <c r="V25" s="172"/>
      <c r="W25" s="173"/>
      <c r="X25" s="174" t="s">
        <v>31</v>
      </c>
      <c r="AH25" s="175"/>
      <c r="AI25" s="175"/>
      <c r="AJ25" s="175"/>
      <c r="AK25" s="175"/>
      <c r="AL25" s="175"/>
      <c r="AM25" s="175"/>
      <c r="AN25" s="175"/>
      <c r="AO25" s="175"/>
      <c r="AP25" s="175"/>
      <c r="AQ25" s="175"/>
      <c r="AR25" s="175"/>
      <c r="AS25" s="175" t="s">
        <v>91</v>
      </c>
      <c r="AT25" s="175"/>
      <c r="AU25" s="175"/>
    </row>
    <row r="26" spans="1:63" s="174" customFormat="1" ht="90" thickBot="1">
      <c r="A26" s="293"/>
      <c r="B26" s="186" t="s">
        <v>70</v>
      </c>
      <c r="C26" s="176" t="s">
        <v>82</v>
      </c>
      <c r="D26" s="186" t="s">
        <v>70</v>
      </c>
      <c r="E26" s="176" t="s">
        <v>82</v>
      </c>
      <c r="F26" s="295"/>
      <c r="G26" s="284"/>
      <c r="H26" s="284"/>
      <c r="I26" s="284"/>
      <c r="J26" s="262"/>
      <c r="K26" s="260"/>
      <c r="L26" s="258"/>
      <c r="M26" s="262"/>
      <c r="N26" s="262"/>
      <c r="O26" s="260"/>
      <c r="P26" s="288"/>
      <c r="Q26" s="318"/>
      <c r="R26" s="264"/>
      <c r="S26" s="264"/>
      <c r="T26" s="264"/>
      <c r="U26" s="256"/>
      <c r="V26" s="177"/>
      <c r="W26" s="126"/>
      <c r="X26" s="116" t="s">
        <v>38</v>
      </c>
      <c r="Y26" s="116" t="s">
        <v>56</v>
      </c>
      <c r="Z26" s="116" t="s">
        <v>43</v>
      </c>
      <c r="AA26" s="116" t="s">
        <v>44</v>
      </c>
      <c r="AB26" s="116" t="s">
        <v>45</v>
      </c>
      <c r="AC26" s="116" t="s">
        <v>97</v>
      </c>
      <c r="AD26" s="116" t="s">
        <v>98</v>
      </c>
      <c r="AE26" s="116" t="s">
        <v>65</v>
      </c>
      <c r="AF26" s="116" t="s">
        <v>66</v>
      </c>
      <c r="AG26" s="116" t="s">
        <v>94</v>
      </c>
      <c r="AH26" s="116" t="s">
        <v>48</v>
      </c>
      <c r="AI26" s="116" t="s">
        <v>67</v>
      </c>
      <c r="AJ26" s="116" t="s">
        <v>57</v>
      </c>
      <c r="AK26" s="116" t="s">
        <v>58</v>
      </c>
      <c r="AL26" s="116" t="s">
        <v>95</v>
      </c>
      <c r="AM26" s="116" t="s">
        <v>96</v>
      </c>
      <c r="AN26" s="116" t="s">
        <v>49</v>
      </c>
      <c r="AO26" s="116" t="s">
        <v>59</v>
      </c>
      <c r="AP26" s="116" t="s">
        <v>60</v>
      </c>
      <c r="AQ26" s="180"/>
      <c r="AR26" s="181"/>
      <c r="AS26" s="116" t="s">
        <v>38</v>
      </c>
      <c r="AT26" s="116" t="s">
        <v>56</v>
      </c>
      <c r="AU26" s="116" t="s">
        <v>43</v>
      </c>
      <c r="AV26" s="116" t="s">
        <v>44</v>
      </c>
      <c r="AW26" s="116" t="s">
        <v>45</v>
      </c>
      <c r="AX26" s="116" t="s">
        <v>97</v>
      </c>
      <c r="AY26" s="116" t="s">
        <v>98</v>
      </c>
      <c r="AZ26" s="116" t="s">
        <v>65</v>
      </c>
      <c r="BA26" s="116" t="s">
        <v>66</v>
      </c>
      <c r="BB26" s="116" t="s">
        <v>94</v>
      </c>
      <c r="BC26" s="116" t="s">
        <v>48</v>
      </c>
      <c r="BD26" s="116" t="s">
        <v>67</v>
      </c>
      <c r="BE26" s="116" t="s">
        <v>57</v>
      </c>
      <c r="BF26" s="116" t="s">
        <v>58</v>
      </c>
      <c r="BG26" s="116" t="s">
        <v>95</v>
      </c>
      <c r="BH26" s="116" t="s">
        <v>96</v>
      </c>
      <c r="BI26" s="116" t="s">
        <v>49</v>
      </c>
      <c r="BJ26" s="116" t="s">
        <v>59</v>
      </c>
      <c r="BK26" s="116" t="s">
        <v>60</v>
      </c>
    </row>
    <row r="27" spans="1:63">
      <c r="A27" s="252" t="str">
        <f>A162</f>
        <v>G1-2 Green Roof</v>
      </c>
      <c r="B27" s="187"/>
      <c r="C27" s="164" t="s">
        <v>29</v>
      </c>
      <c r="D27" s="193"/>
      <c r="E27" s="164" t="s">
        <v>75</v>
      </c>
      <c r="F27" s="289">
        <f>1.7/12*('Site Data'!$F$26*$B27+'Site Data'!$F$27*($B28+$B29)+'Site Data'!$F$28*SUM($D27:$D32))</f>
        <v>0</v>
      </c>
      <c r="G27" s="271" t="s">
        <v>39</v>
      </c>
      <c r="H27" s="272"/>
      <c r="I27" s="265">
        <v>1</v>
      </c>
      <c r="J27" s="299">
        <f>X153</f>
        <v>0</v>
      </c>
      <c r="K27" s="299">
        <f>F27+J27</f>
        <v>0</v>
      </c>
      <c r="L27" s="308" t="s">
        <v>14</v>
      </c>
      <c r="M27" s="314"/>
      <c r="N27" s="311">
        <f>IF(M27*I27&lt;=K27,M27*I27,K27)</f>
        <v>0</v>
      </c>
      <c r="O27" s="299">
        <f>K27-N27</f>
        <v>0</v>
      </c>
      <c r="P27" s="265"/>
      <c r="Q27" s="302">
        <f>AS153</f>
        <v>0</v>
      </c>
      <c r="R27" s="302">
        <f>1.7/12*('Site Data'!$F$26*B27*'Site Data'!$C$16+'Site Data'!$F$27*(SUMPRODUCT(B28:B29,'Site Data'!$C$19:$C$20))+'Site Data'!$F$28*(SUMPRODUCT(D27:D32,'Site Data'!$C$24:$C$29)))*2.72/43560+Q27</f>
        <v>0</v>
      </c>
      <c r="S27" s="305">
        <f>IF(K27&gt;0,IF(M27&lt;K27,(R27*N27/K27)+(M27-N27)/K27*P27*R27,(R27*N27/K27)+(K27-N27)/K27*P27*R27),0)</f>
        <v>0</v>
      </c>
      <c r="T27" s="302">
        <f>R27-S27</f>
        <v>0</v>
      </c>
      <c r="U27" s="296"/>
      <c r="X27" s="268">
        <f t="shared" ref="X27:AP27" si="0">IF($U27=X$26,$O27,0)</f>
        <v>0</v>
      </c>
      <c r="Y27" s="268">
        <f t="shared" si="0"/>
        <v>0</v>
      </c>
      <c r="Z27" s="268">
        <f t="shared" si="0"/>
        <v>0</v>
      </c>
      <c r="AA27" s="268">
        <f t="shared" si="0"/>
        <v>0</v>
      </c>
      <c r="AB27" s="268">
        <f t="shared" si="0"/>
        <v>0</v>
      </c>
      <c r="AC27" s="268">
        <f t="shared" si="0"/>
        <v>0</v>
      </c>
      <c r="AD27" s="268">
        <f t="shared" si="0"/>
        <v>0</v>
      </c>
      <c r="AE27" s="268">
        <f t="shared" si="0"/>
        <v>0</v>
      </c>
      <c r="AF27" s="268">
        <f t="shared" si="0"/>
        <v>0</v>
      </c>
      <c r="AG27" s="268">
        <f t="shared" si="0"/>
        <v>0</v>
      </c>
      <c r="AH27" s="268">
        <f t="shared" si="0"/>
        <v>0</v>
      </c>
      <c r="AI27" s="268">
        <f t="shared" si="0"/>
        <v>0</v>
      </c>
      <c r="AJ27" s="268">
        <f t="shared" si="0"/>
        <v>0</v>
      </c>
      <c r="AK27" s="268">
        <f t="shared" si="0"/>
        <v>0</v>
      </c>
      <c r="AL27" s="268">
        <f t="shared" si="0"/>
        <v>0</v>
      </c>
      <c r="AM27" s="268">
        <f t="shared" si="0"/>
        <v>0</v>
      </c>
      <c r="AN27" s="268">
        <f t="shared" si="0"/>
        <v>0</v>
      </c>
      <c r="AO27" s="268">
        <f t="shared" si="0"/>
        <v>0</v>
      </c>
      <c r="AP27" s="268">
        <f t="shared" si="0"/>
        <v>0</v>
      </c>
      <c r="AS27" s="268">
        <f>IF($U27=AS$26,$T27,0)</f>
        <v>0</v>
      </c>
      <c r="AT27" s="268">
        <f t="shared" ref="AT27:BK27" si="1">IF($U27=AT$26,$T27,0)</f>
        <v>0</v>
      </c>
      <c r="AU27" s="268">
        <f t="shared" si="1"/>
        <v>0</v>
      </c>
      <c r="AV27" s="268">
        <f t="shared" si="1"/>
        <v>0</v>
      </c>
      <c r="AW27" s="268">
        <f t="shared" si="1"/>
        <v>0</v>
      </c>
      <c r="AX27" s="268">
        <f t="shared" si="1"/>
        <v>0</v>
      </c>
      <c r="AY27" s="268">
        <f t="shared" si="1"/>
        <v>0</v>
      </c>
      <c r="AZ27" s="268">
        <f t="shared" si="1"/>
        <v>0</v>
      </c>
      <c r="BA27" s="268">
        <f t="shared" si="1"/>
        <v>0</v>
      </c>
      <c r="BB27" s="268">
        <f t="shared" si="1"/>
        <v>0</v>
      </c>
      <c r="BC27" s="268">
        <f t="shared" si="1"/>
        <v>0</v>
      </c>
      <c r="BD27" s="268">
        <f t="shared" si="1"/>
        <v>0</v>
      </c>
      <c r="BE27" s="268">
        <f t="shared" si="1"/>
        <v>0</v>
      </c>
      <c r="BF27" s="268">
        <f t="shared" si="1"/>
        <v>0</v>
      </c>
      <c r="BG27" s="268">
        <f t="shared" si="1"/>
        <v>0</v>
      </c>
      <c r="BH27" s="268">
        <f t="shared" si="1"/>
        <v>0</v>
      </c>
      <c r="BI27" s="268">
        <f t="shared" si="1"/>
        <v>0</v>
      </c>
      <c r="BJ27" s="268">
        <f t="shared" si="1"/>
        <v>0</v>
      </c>
      <c r="BK27" s="268">
        <f t="shared" si="1"/>
        <v>0</v>
      </c>
    </row>
    <row r="28" spans="1:63">
      <c r="A28" s="253"/>
      <c r="B28" s="188"/>
      <c r="C28" s="165" t="s">
        <v>73</v>
      </c>
      <c r="D28" s="194"/>
      <c r="E28" s="165" t="s">
        <v>76</v>
      </c>
      <c r="F28" s="290"/>
      <c r="G28" s="273"/>
      <c r="H28" s="274"/>
      <c r="I28" s="266"/>
      <c r="J28" s="300"/>
      <c r="K28" s="300"/>
      <c r="L28" s="309"/>
      <c r="M28" s="315"/>
      <c r="N28" s="312"/>
      <c r="O28" s="300"/>
      <c r="P28" s="266"/>
      <c r="Q28" s="303"/>
      <c r="R28" s="303"/>
      <c r="S28" s="306"/>
      <c r="T28" s="303"/>
      <c r="U28" s="297"/>
      <c r="X28" s="269"/>
      <c r="Y28" s="269"/>
      <c r="Z28" s="269"/>
      <c r="AA28" s="269"/>
      <c r="AB28" s="269"/>
      <c r="AC28" s="269"/>
      <c r="AD28" s="269"/>
      <c r="AE28" s="269"/>
      <c r="AF28" s="269"/>
      <c r="AG28" s="269"/>
      <c r="AH28" s="269"/>
      <c r="AI28" s="269"/>
      <c r="AJ28" s="269"/>
      <c r="AK28" s="269"/>
      <c r="AL28" s="269"/>
      <c r="AM28" s="269"/>
      <c r="AN28" s="269"/>
      <c r="AO28" s="269"/>
      <c r="AP28" s="269"/>
      <c r="AS28" s="269"/>
      <c r="AT28" s="269"/>
      <c r="AU28" s="269"/>
      <c r="AV28" s="269"/>
      <c r="AW28" s="269"/>
      <c r="AX28" s="269"/>
      <c r="AY28" s="269"/>
      <c r="AZ28" s="269"/>
      <c r="BA28" s="269"/>
      <c r="BB28" s="269"/>
      <c r="BC28" s="269"/>
      <c r="BD28" s="269"/>
      <c r="BE28" s="269"/>
      <c r="BF28" s="269"/>
      <c r="BG28" s="269"/>
      <c r="BH28" s="269"/>
      <c r="BI28" s="269"/>
      <c r="BJ28" s="269"/>
      <c r="BK28" s="269"/>
    </row>
    <row r="29" spans="1:63">
      <c r="A29" s="253"/>
      <c r="B29" s="188"/>
      <c r="C29" s="165" t="s">
        <v>74</v>
      </c>
      <c r="D29" s="194"/>
      <c r="E29" s="165" t="s">
        <v>77</v>
      </c>
      <c r="F29" s="290"/>
      <c r="G29" s="273"/>
      <c r="H29" s="274"/>
      <c r="I29" s="266"/>
      <c r="J29" s="300"/>
      <c r="K29" s="300"/>
      <c r="L29" s="309"/>
      <c r="M29" s="315"/>
      <c r="N29" s="312"/>
      <c r="O29" s="300"/>
      <c r="P29" s="266"/>
      <c r="Q29" s="303"/>
      <c r="R29" s="303"/>
      <c r="S29" s="306"/>
      <c r="T29" s="303"/>
      <c r="U29" s="297"/>
      <c r="X29" s="269"/>
      <c r="Y29" s="269"/>
      <c r="Z29" s="269"/>
      <c r="AA29" s="269"/>
      <c r="AB29" s="269"/>
      <c r="AC29" s="269"/>
      <c r="AD29" s="269"/>
      <c r="AE29" s="269"/>
      <c r="AF29" s="269"/>
      <c r="AG29" s="269"/>
      <c r="AH29" s="269"/>
      <c r="AI29" s="269"/>
      <c r="AJ29" s="269"/>
      <c r="AK29" s="269"/>
      <c r="AL29" s="269"/>
      <c r="AM29" s="269"/>
      <c r="AN29" s="269"/>
      <c r="AO29" s="269"/>
      <c r="AP29" s="269"/>
      <c r="AS29" s="269"/>
      <c r="AT29" s="269"/>
      <c r="AU29" s="269"/>
      <c r="AV29" s="269"/>
      <c r="AW29" s="269"/>
      <c r="AX29" s="269"/>
      <c r="AY29" s="269"/>
      <c r="AZ29" s="269"/>
      <c r="BA29" s="269"/>
      <c r="BB29" s="269"/>
      <c r="BC29" s="269"/>
      <c r="BD29" s="269"/>
      <c r="BE29" s="269"/>
      <c r="BF29" s="269"/>
      <c r="BG29" s="269"/>
      <c r="BH29" s="269"/>
      <c r="BI29" s="269"/>
      <c r="BJ29" s="269"/>
      <c r="BK29" s="269"/>
    </row>
    <row r="30" spans="1:63">
      <c r="A30" s="253"/>
      <c r="B30" s="222"/>
      <c r="C30" s="166"/>
      <c r="D30" s="194"/>
      <c r="E30" s="167" t="s">
        <v>78</v>
      </c>
      <c r="F30" s="290"/>
      <c r="G30" s="273"/>
      <c r="H30" s="274"/>
      <c r="I30" s="266"/>
      <c r="J30" s="300"/>
      <c r="K30" s="300"/>
      <c r="L30" s="309"/>
      <c r="M30" s="315"/>
      <c r="N30" s="312"/>
      <c r="O30" s="300"/>
      <c r="P30" s="266"/>
      <c r="Q30" s="303"/>
      <c r="R30" s="303"/>
      <c r="S30" s="306"/>
      <c r="T30" s="303"/>
      <c r="U30" s="297"/>
      <c r="X30" s="269"/>
      <c r="Y30" s="269"/>
      <c r="Z30" s="269"/>
      <c r="AA30" s="269"/>
      <c r="AB30" s="269"/>
      <c r="AC30" s="269"/>
      <c r="AD30" s="269"/>
      <c r="AE30" s="269"/>
      <c r="AF30" s="269"/>
      <c r="AG30" s="269"/>
      <c r="AH30" s="269"/>
      <c r="AI30" s="269"/>
      <c r="AJ30" s="269"/>
      <c r="AK30" s="269"/>
      <c r="AL30" s="269"/>
      <c r="AM30" s="269"/>
      <c r="AN30" s="269"/>
      <c r="AO30" s="269"/>
      <c r="AP30" s="269"/>
      <c r="AS30" s="269"/>
      <c r="AT30" s="269"/>
      <c r="AU30" s="269"/>
      <c r="AV30" s="269"/>
      <c r="AW30" s="269"/>
      <c r="AX30" s="269"/>
      <c r="AY30" s="269"/>
      <c r="AZ30" s="269"/>
      <c r="BA30" s="269"/>
      <c r="BB30" s="269"/>
      <c r="BC30" s="269"/>
      <c r="BD30" s="269"/>
      <c r="BE30" s="269"/>
      <c r="BF30" s="269"/>
      <c r="BG30" s="269"/>
      <c r="BH30" s="269"/>
      <c r="BI30" s="269"/>
      <c r="BJ30" s="269"/>
      <c r="BK30" s="269"/>
    </row>
    <row r="31" spans="1:63">
      <c r="A31" s="253"/>
      <c r="B31" s="222"/>
      <c r="C31" s="166"/>
      <c r="D31" s="194"/>
      <c r="E31" s="167" t="s">
        <v>79</v>
      </c>
      <c r="F31" s="290"/>
      <c r="G31" s="273"/>
      <c r="H31" s="274"/>
      <c r="I31" s="266"/>
      <c r="J31" s="300"/>
      <c r="K31" s="300"/>
      <c r="L31" s="309"/>
      <c r="M31" s="315"/>
      <c r="N31" s="312"/>
      <c r="O31" s="300"/>
      <c r="P31" s="266"/>
      <c r="Q31" s="303"/>
      <c r="R31" s="303"/>
      <c r="S31" s="306"/>
      <c r="T31" s="303"/>
      <c r="U31" s="297"/>
      <c r="X31" s="270"/>
      <c r="Y31" s="270"/>
      <c r="Z31" s="270"/>
      <c r="AA31" s="270"/>
      <c r="AB31" s="270"/>
      <c r="AC31" s="270"/>
      <c r="AD31" s="270"/>
      <c r="AE31" s="270"/>
      <c r="AF31" s="270"/>
      <c r="AG31" s="270"/>
      <c r="AH31" s="270"/>
      <c r="AI31" s="270"/>
      <c r="AJ31" s="270"/>
      <c r="AK31" s="270"/>
      <c r="AL31" s="270"/>
      <c r="AM31" s="270"/>
      <c r="AN31" s="270"/>
      <c r="AO31" s="270"/>
      <c r="AP31" s="270"/>
      <c r="AS31" s="270"/>
      <c r="AT31" s="270"/>
      <c r="AU31" s="270"/>
      <c r="AV31" s="270"/>
      <c r="AW31" s="270"/>
      <c r="AX31" s="270"/>
      <c r="AY31" s="270"/>
      <c r="AZ31" s="270"/>
      <c r="BA31" s="270"/>
      <c r="BB31" s="270"/>
      <c r="BC31" s="270"/>
      <c r="BD31" s="270"/>
      <c r="BE31" s="270"/>
      <c r="BF31" s="270"/>
      <c r="BG31" s="270"/>
      <c r="BH31" s="270"/>
      <c r="BI31" s="270"/>
      <c r="BJ31" s="270"/>
      <c r="BK31" s="270"/>
    </row>
    <row r="32" spans="1:63" ht="13.5" thickBot="1">
      <c r="A32" s="254"/>
      <c r="B32" s="223"/>
      <c r="C32" s="168"/>
      <c r="D32" s="195"/>
      <c r="E32" s="169" t="s">
        <v>142</v>
      </c>
      <c r="F32" s="291"/>
      <c r="G32" s="275"/>
      <c r="H32" s="276"/>
      <c r="I32" s="267"/>
      <c r="J32" s="301"/>
      <c r="K32" s="301"/>
      <c r="L32" s="310"/>
      <c r="M32" s="316"/>
      <c r="N32" s="313"/>
      <c r="O32" s="301"/>
      <c r="P32" s="267"/>
      <c r="Q32" s="304"/>
      <c r="R32" s="304"/>
      <c r="S32" s="307"/>
      <c r="T32" s="304"/>
      <c r="U32" s="298"/>
      <c r="X32" s="198"/>
      <c r="Y32" s="198"/>
      <c r="Z32" s="198"/>
      <c r="AA32" s="198"/>
      <c r="AB32" s="198"/>
      <c r="AC32" s="198"/>
      <c r="AD32" s="198"/>
      <c r="AE32" s="198"/>
      <c r="AF32" s="198"/>
      <c r="AG32" s="198"/>
      <c r="AH32" s="198"/>
      <c r="AI32" s="198"/>
      <c r="AJ32" s="198"/>
      <c r="AK32" s="198"/>
      <c r="AL32" s="198"/>
      <c r="AM32" s="198"/>
      <c r="AN32" s="198"/>
      <c r="AO32" s="198"/>
      <c r="AP32" s="198"/>
      <c r="AS32" s="198"/>
      <c r="AT32" s="198"/>
      <c r="AU32" s="198"/>
      <c r="AV32" s="198"/>
      <c r="AW32" s="198"/>
      <c r="AX32" s="198"/>
      <c r="AY32" s="198"/>
      <c r="AZ32" s="198"/>
      <c r="BA32" s="198"/>
      <c r="BB32" s="198"/>
      <c r="BC32" s="198"/>
      <c r="BD32" s="198"/>
      <c r="BE32" s="198"/>
      <c r="BF32" s="198"/>
      <c r="BG32" s="198"/>
      <c r="BH32" s="198"/>
      <c r="BI32" s="198"/>
      <c r="BJ32" s="198"/>
      <c r="BK32" s="198"/>
    </row>
    <row r="33" spans="1:63">
      <c r="A33" s="252" t="str">
        <f>A163</f>
        <v>R1 Rainwater Harvesting</v>
      </c>
      <c r="B33" s="187"/>
      <c r="C33" s="164" t="s">
        <v>29</v>
      </c>
      <c r="D33" s="193"/>
      <c r="E33" s="164" t="s">
        <v>75</v>
      </c>
      <c r="F33" s="289">
        <f>1.7/12*('Site Data'!$F$26*$B33+'Site Data'!$F$27*($B34+$B35)+'Site Data'!$F$28*SUM($D33:$D38))</f>
        <v>0</v>
      </c>
      <c r="G33" s="271" t="s">
        <v>53</v>
      </c>
      <c r="H33" s="272"/>
      <c r="I33" s="325"/>
      <c r="J33" s="299">
        <f>Y153</f>
        <v>0</v>
      </c>
      <c r="K33" s="299">
        <f>F33+J33</f>
        <v>0</v>
      </c>
      <c r="L33" s="308" t="s">
        <v>14</v>
      </c>
      <c r="M33" s="308" t="s">
        <v>14</v>
      </c>
      <c r="N33" s="311">
        <f>K33*I33</f>
        <v>0</v>
      </c>
      <c r="O33" s="299">
        <f>K33-N33</f>
        <v>0</v>
      </c>
      <c r="P33" s="265"/>
      <c r="Q33" s="302">
        <f>AT153</f>
        <v>0</v>
      </c>
      <c r="R33" s="302">
        <f>1.7/12*('Site Data'!$F$26*B33*'Site Data'!$C$16+'Site Data'!$F$27*(SUMPRODUCT(B34:B35,'Site Data'!$C$19:$C$20))+'Site Data'!$F$28*(SUMPRODUCT(D33:D38,'Site Data'!$C$24:$C$29)))*2.72/43560+Q33</f>
        <v>0</v>
      </c>
      <c r="S33" s="305">
        <f>IF(K33&gt;0,IF(M33&lt;K33,(R33*N33/K33)+(M33-N33)/K33*P33*R33,(R33*N33/K33)+(K33-N33)/K33*P33*R33),0)</f>
        <v>0</v>
      </c>
      <c r="T33" s="302">
        <f>R33-S33</f>
        <v>0</v>
      </c>
      <c r="U33" s="296"/>
      <c r="X33" s="268">
        <f t="shared" ref="X33:AP33" si="2">IF($U33=X$26,$O33,0)</f>
        <v>0</v>
      </c>
      <c r="Y33" s="268">
        <f t="shared" si="2"/>
        <v>0</v>
      </c>
      <c r="Z33" s="268">
        <f t="shared" si="2"/>
        <v>0</v>
      </c>
      <c r="AA33" s="268">
        <f t="shared" si="2"/>
        <v>0</v>
      </c>
      <c r="AB33" s="268">
        <f t="shared" si="2"/>
        <v>0</v>
      </c>
      <c r="AC33" s="268">
        <f t="shared" si="2"/>
        <v>0</v>
      </c>
      <c r="AD33" s="268">
        <f t="shared" si="2"/>
        <v>0</v>
      </c>
      <c r="AE33" s="268">
        <f t="shared" si="2"/>
        <v>0</v>
      </c>
      <c r="AF33" s="268">
        <f t="shared" si="2"/>
        <v>0</v>
      </c>
      <c r="AG33" s="268">
        <f t="shared" si="2"/>
        <v>0</v>
      </c>
      <c r="AH33" s="268">
        <f t="shared" si="2"/>
        <v>0</v>
      </c>
      <c r="AI33" s="268">
        <f t="shared" si="2"/>
        <v>0</v>
      </c>
      <c r="AJ33" s="268">
        <f t="shared" si="2"/>
        <v>0</v>
      </c>
      <c r="AK33" s="268">
        <f t="shared" si="2"/>
        <v>0</v>
      </c>
      <c r="AL33" s="268">
        <f t="shared" si="2"/>
        <v>0</v>
      </c>
      <c r="AM33" s="268">
        <f t="shared" si="2"/>
        <v>0</v>
      </c>
      <c r="AN33" s="268">
        <f t="shared" si="2"/>
        <v>0</v>
      </c>
      <c r="AO33" s="268">
        <f t="shared" si="2"/>
        <v>0</v>
      </c>
      <c r="AP33" s="268">
        <f t="shared" si="2"/>
        <v>0</v>
      </c>
      <c r="AS33" s="268">
        <f t="shared" ref="AS33:BK33" si="3">IF($U33=AS$26,$T33,0)</f>
        <v>0</v>
      </c>
      <c r="AT33" s="268">
        <f t="shared" si="3"/>
        <v>0</v>
      </c>
      <c r="AU33" s="268">
        <f t="shared" si="3"/>
        <v>0</v>
      </c>
      <c r="AV33" s="268">
        <f t="shared" si="3"/>
        <v>0</v>
      </c>
      <c r="AW33" s="268">
        <f t="shared" si="3"/>
        <v>0</v>
      </c>
      <c r="AX33" s="268">
        <f t="shared" si="3"/>
        <v>0</v>
      </c>
      <c r="AY33" s="268">
        <f t="shared" si="3"/>
        <v>0</v>
      </c>
      <c r="AZ33" s="268">
        <f t="shared" si="3"/>
        <v>0</v>
      </c>
      <c r="BA33" s="268">
        <f t="shared" si="3"/>
        <v>0</v>
      </c>
      <c r="BB33" s="268">
        <f t="shared" si="3"/>
        <v>0</v>
      </c>
      <c r="BC33" s="268">
        <f t="shared" si="3"/>
        <v>0</v>
      </c>
      <c r="BD33" s="268">
        <f t="shared" si="3"/>
        <v>0</v>
      </c>
      <c r="BE33" s="268">
        <f t="shared" si="3"/>
        <v>0</v>
      </c>
      <c r="BF33" s="268">
        <f t="shared" si="3"/>
        <v>0</v>
      </c>
      <c r="BG33" s="268">
        <f t="shared" si="3"/>
        <v>0</v>
      </c>
      <c r="BH33" s="268">
        <f t="shared" si="3"/>
        <v>0</v>
      </c>
      <c r="BI33" s="268">
        <f t="shared" si="3"/>
        <v>0</v>
      </c>
      <c r="BJ33" s="268">
        <f t="shared" si="3"/>
        <v>0</v>
      </c>
      <c r="BK33" s="268">
        <f t="shared" si="3"/>
        <v>0</v>
      </c>
    </row>
    <row r="34" spans="1:63">
      <c r="A34" s="253"/>
      <c r="B34" s="188"/>
      <c r="C34" s="165" t="s">
        <v>73</v>
      </c>
      <c r="D34" s="194"/>
      <c r="E34" s="165" t="s">
        <v>76</v>
      </c>
      <c r="F34" s="290"/>
      <c r="G34" s="273"/>
      <c r="H34" s="274"/>
      <c r="I34" s="326"/>
      <c r="J34" s="300"/>
      <c r="K34" s="300"/>
      <c r="L34" s="309"/>
      <c r="M34" s="309"/>
      <c r="N34" s="312"/>
      <c r="O34" s="300"/>
      <c r="P34" s="266"/>
      <c r="Q34" s="303"/>
      <c r="R34" s="303"/>
      <c r="S34" s="306"/>
      <c r="T34" s="303"/>
      <c r="U34" s="297"/>
      <c r="X34" s="269"/>
      <c r="Y34" s="269"/>
      <c r="Z34" s="269"/>
      <c r="AA34" s="269"/>
      <c r="AB34" s="269"/>
      <c r="AC34" s="269"/>
      <c r="AD34" s="269"/>
      <c r="AE34" s="269"/>
      <c r="AF34" s="269"/>
      <c r="AG34" s="269"/>
      <c r="AH34" s="269"/>
      <c r="AI34" s="269"/>
      <c r="AJ34" s="269"/>
      <c r="AK34" s="269"/>
      <c r="AL34" s="269"/>
      <c r="AM34" s="269"/>
      <c r="AN34" s="269"/>
      <c r="AO34" s="269"/>
      <c r="AP34" s="269"/>
      <c r="AS34" s="269"/>
      <c r="AT34" s="269"/>
      <c r="AU34" s="269"/>
      <c r="AV34" s="269"/>
      <c r="AW34" s="269"/>
      <c r="AX34" s="269"/>
      <c r="AY34" s="269"/>
      <c r="AZ34" s="269"/>
      <c r="BA34" s="269"/>
      <c r="BB34" s="269"/>
      <c r="BC34" s="269"/>
      <c r="BD34" s="269"/>
      <c r="BE34" s="269"/>
      <c r="BF34" s="269"/>
      <c r="BG34" s="269"/>
      <c r="BH34" s="269"/>
      <c r="BI34" s="269"/>
      <c r="BJ34" s="269"/>
      <c r="BK34" s="269"/>
    </row>
    <row r="35" spans="1:63">
      <c r="A35" s="253"/>
      <c r="B35" s="188"/>
      <c r="C35" s="165" t="s">
        <v>74</v>
      </c>
      <c r="D35" s="194"/>
      <c r="E35" s="165" t="s">
        <v>77</v>
      </c>
      <c r="F35" s="290"/>
      <c r="G35" s="273"/>
      <c r="H35" s="274"/>
      <c r="I35" s="326"/>
      <c r="J35" s="300"/>
      <c r="K35" s="300"/>
      <c r="L35" s="309"/>
      <c r="M35" s="309"/>
      <c r="N35" s="312"/>
      <c r="O35" s="300"/>
      <c r="P35" s="266"/>
      <c r="Q35" s="303"/>
      <c r="R35" s="303"/>
      <c r="S35" s="306"/>
      <c r="T35" s="303"/>
      <c r="U35" s="297"/>
      <c r="X35" s="269"/>
      <c r="Y35" s="269"/>
      <c r="Z35" s="269"/>
      <c r="AA35" s="269"/>
      <c r="AB35" s="269"/>
      <c r="AC35" s="269"/>
      <c r="AD35" s="269"/>
      <c r="AE35" s="269"/>
      <c r="AF35" s="269"/>
      <c r="AG35" s="269"/>
      <c r="AH35" s="269"/>
      <c r="AI35" s="269"/>
      <c r="AJ35" s="269"/>
      <c r="AK35" s="269"/>
      <c r="AL35" s="269"/>
      <c r="AM35" s="269"/>
      <c r="AN35" s="269"/>
      <c r="AO35" s="269"/>
      <c r="AP35" s="269"/>
      <c r="AS35" s="269"/>
      <c r="AT35" s="269"/>
      <c r="AU35" s="269"/>
      <c r="AV35" s="269"/>
      <c r="AW35" s="269"/>
      <c r="AX35" s="269"/>
      <c r="AY35" s="269"/>
      <c r="AZ35" s="269"/>
      <c r="BA35" s="269"/>
      <c r="BB35" s="269"/>
      <c r="BC35" s="269"/>
      <c r="BD35" s="269"/>
      <c r="BE35" s="269"/>
      <c r="BF35" s="269"/>
      <c r="BG35" s="269"/>
      <c r="BH35" s="269"/>
      <c r="BI35" s="269"/>
      <c r="BJ35" s="269"/>
      <c r="BK35" s="269"/>
    </row>
    <row r="36" spans="1:63">
      <c r="A36" s="253"/>
      <c r="B36" s="222"/>
      <c r="C36" s="166"/>
      <c r="D36" s="194"/>
      <c r="E36" s="167" t="s">
        <v>78</v>
      </c>
      <c r="F36" s="290"/>
      <c r="G36" s="273"/>
      <c r="H36" s="274"/>
      <c r="I36" s="326"/>
      <c r="J36" s="300"/>
      <c r="K36" s="300"/>
      <c r="L36" s="309"/>
      <c r="M36" s="309"/>
      <c r="N36" s="312"/>
      <c r="O36" s="300"/>
      <c r="P36" s="266"/>
      <c r="Q36" s="303"/>
      <c r="R36" s="303"/>
      <c r="S36" s="306"/>
      <c r="T36" s="303"/>
      <c r="U36" s="297"/>
      <c r="X36" s="269"/>
      <c r="Y36" s="269"/>
      <c r="Z36" s="269"/>
      <c r="AA36" s="269"/>
      <c r="AB36" s="269"/>
      <c r="AC36" s="269"/>
      <c r="AD36" s="269"/>
      <c r="AE36" s="269"/>
      <c r="AF36" s="269"/>
      <c r="AG36" s="269"/>
      <c r="AH36" s="269"/>
      <c r="AI36" s="269"/>
      <c r="AJ36" s="269"/>
      <c r="AK36" s="269"/>
      <c r="AL36" s="269"/>
      <c r="AM36" s="269"/>
      <c r="AN36" s="269"/>
      <c r="AO36" s="269"/>
      <c r="AP36" s="269"/>
      <c r="AS36" s="269"/>
      <c r="AT36" s="269"/>
      <c r="AU36" s="269"/>
      <c r="AV36" s="269"/>
      <c r="AW36" s="269"/>
      <c r="AX36" s="269"/>
      <c r="AY36" s="269"/>
      <c r="AZ36" s="269"/>
      <c r="BA36" s="269"/>
      <c r="BB36" s="269"/>
      <c r="BC36" s="269"/>
      <c r="BD36" s="269"/>
      <c r="BE36" s="269"/>
      <c r="BF36" s="269"/>
      <c r="BG36" s="269"/>
      <c r="BH36" s="269"/>
      <c r="BI36" s="269"/>
      <c r="BJ36" s="269"/>
      <c r="BK36" s="269"/>
    </row>
    <row r="37" spans="1:63">
      <c r="A37" s="253"/>
      <c r="B37" s="224"/>
      <c r="C37" s="178"/>
      <c r="D37" s="194"/>
      <c r="E37" s="179" t="s">
        <v>79</v>
      </c>
      <c r="F37" s="290"/>
      <c r="G37" s="273"/>
      <c r="H37" s="274"/>
      <c r="I37" s="326"/>
      <c r="J37" s="300"/>
      <c r="K37" s="300"/>
      <c r="L37" s="309"/>
      <c r="M37" s="309"/>
      <c r="N37" s="312"/>
      <c r="O37" s="300"/>
      <c r="P37" s="266"/>
      <c r="Q37" s="303"/>
      <c r="R37" s="303"/>
      <c r="S37" s="306"/>
      <c r="T37" s="303"/>
      <c r="U37" s="297"/>
      <c r="X37" s="270"/>
      <c r="Y37" s="270"/>
      <c r="Z37" s="270"/>
      <c r="AA37" s="270"/>
      <c r="AB37" s="270"/>
      <c r="AC37" s="270"/>
      <c r="AD37" s="270"/>
      <c r="AE37" s="270"/>
      <c r="AF37" s="270"/>
      <c r="AG37" s="270"/>
      <c r="AH37" s="270"/>
      <c r="AI37" s="270"/>
      <c r="AJ37" s="270"/>
      <c r="AK37" s="270"/>
      <c r="AL37" s="270"/>
      <c r="AM37" s="270"/>
      <c r="AN37" s="270"/>
      <c r="AO37" s="270"/>
      <c r="AP37" s="270"/>
      <c r="AS37" s="270"/>
      <c r="AT37" s="270"/>
      <c r="AU37" s="270"/>
      <c r="AV37" s="270"/>
      <c r="AW37" s="270"/>
      <c r="AX37" s="270"/>
      <c r="AY37" s="270"/>
      <c r="AZ37" s="270"/>
      <c r="BA37" s="270"/>
      <c r="BB37" s="270"/>
      <c r="BC37" s="270"/>
      <c r="BD37" s="270"/>
      <c r="BE37" s="270"/>
      <c r="BF37" s="270"/>
      <c r="BG37" s="270"/>
      <c r="BH37" s="270"/>
      <c r="BI37" s="270"/>
      <c r="BJ37" s="270"/>
      <c r="BK37" s="270"/>
    </row>
    <row r="38" spans="1:63" ht="13.5" thickBot="1">
      <c r="A38" s="254"/>
      <c r="B38" s="223"/>
      <c r="C38" s="168"/>
      <c r="D38" s="213"/>
      <c r="E38" s="169" t="s">
        <v>142</v>
      </c>
      <c r="F38" s="291"/>
      <c r="G38" s="275"/>
      <c r="H38" s="276"/>
      <c r="I38" s="327"/>
      <c r="J38" s="301"/>
      <c r="K38" s="301"/>
      <c r="L38" s="310"/>
      <c r="M38" s="310"/>
      <c r="N38" s="313"/>
      <c r="O38" s="301"/>
      <c r="P38" s="267"/>
      <c r="Q38" s="304"/>
      <c r="R38" s="304"/>
      <c r="S38" s="307"/>
      <c r="T38" s="304"/>
      <c r="U38" s="298"/>
      <c r="X38" s="198"/>
      <c r="Y38" s="198"/>
      <c r="Z38" s="198"/>
      <c r="AA38" s="198"/>
      <c r="AB38" s="198"/>
      <c r="AC38" s="198"/>
      <c r="AD38" s="198"/>
      <c r="AE38" s="198"/>
      <c r="AF38" s="198"/>
      <c r="AG38" s="198"/>
      <c r="AH38" s="198"/>
      <c r="AI38" s="198"/>
      <c r="AJ38" s="198"/>
      <c r="AK38" s="198"/>
      <c r="AL38" s="198"/>
      <c r="AM38" s="198"/>
      <c r="AN38" s="198"/>
      <c r="AO38" s="198"/>
      <c r="AP38" s="198"/>
      <c r="AS38" s="198"/>
      <c r="AT38" s="198"/>
      <c r="AU38" s="198"/>
      <c r="AV38" s="198"/>
      <c r="AW38" s="198"/>
      <c r="AX38" s="198"/>
      <c r="AY38" s="198"/>
      <c r="AZ38" s="198"/>
      <c r="BA38" s="198"/>
      <c r="BB38" s="198"/>
      <c r="BC38" s="198"/>
      <c r="BD38" s="198"/>
      <c r="BE38" s="198"/>
      <c r="BF38" s="198"/>
      <c r="BG38" s="198"/>
      <c r="BH38" s="198"/>
      <c r="BI38" s="198"/>
      <c r="BJ38" s="198"/>
      <c r="BK38" s="198"/>
    </row>
    <row r="39" spans="1:63">
      <c r="A39" s="252" t="str">
        <f>A164</f>
        <v>D1 Simple Disconnection to a Pervious Area</v>
      </c>
      <c r="B39" s="187"/>
      <c r="C39" s="164" t="s">
        <v>29</v>
      </c>
      <c r="D39" s="193"/>
      <c r="E39" s="164" t="s">
        <v>75</v>
      </c>
      <c r="F39" s="289">
        <f>1.7/12*('Site Data'!$F$26*$B39+'Site Data'!$F$27*($B40+$B41)+'Site Data'!$F$28*SUM($D39:$D44))</f>
        <v>0</v>
      </c>
      <c r="G39" s="271" t="s">
        <v>40</v>
      </c>
      <c r="H39" s="272"/>
      <c r="I39" s="368" t="s">
        <v>14</v>
      </c>
      <c r="J39" s="299">
        <f>Z153</f>
        <v>0</v>
      </c>
      <c r="K39" s="299">
        <f>F39+J39</f>
        <v>0</v>
      </c>
      <c r="L39" s="314"/>
      <c r="M39" s="308" t="s">
        <v>14</v>
      </c>
      <c r="N39" s="311">
        <f>IF(L39*0.02&lt;=K39,L39*0.02,K39)</f>
        <v>0</v>
      </c>
      <c r="O39" s="299">
        <f>K39-N39</f>
        <v>0</v>
      </c>
      <c r="P39" s="265"/>
      <c r="Q39" s="302">
        <f>AU153</f>
        <v>0</v>
      </c>
      <c r="R39" s="302">
        <f>1.7/12*('Site Data'!$F$26*B39*'Site Data'!$C$16+'Site Data'!$F$27*(SUMPRODUCT(B40:B41,'Site Data'!$C$19:$C$20))+'Site Data'!$F$28*(SUMPRODUCT(D39:D44,'Site Data'!$C$24:$C$29)))*2.72/43560+Q39</f>
        <v>0</v>
      </c>
      <c r="S39" s="305">
        <f>IF(K39&gt;0,IF(M39&lt;K39,(R39*N39/K39)+(M39-N39)/K39*P39*R39,(R39*N39/K39)+(K39-N39)/K39*P39*R39),0)</f>
        <v>0</v>
      </c>
      <c r="T39" s="302">
        <f>R39-S39</f>
        <v>0</v>
      </c>
      <c r="U39" s="296"/>
      <c r="X39" s="268">
        <f t="shared" ref="X39:AP39" si="4">IF($U39=X$26,$O39,0)</f>
        <v>0</v>
      </c>
      <c r="Y39" s="268">
        <f t="shared" si="4"/>
        <v>0</v>
      </c>
      <c r="Z39" s="268">
        <f t="shared" si="4"/>
        <v>0</v>
      </c>
      <c r="AA39" s="268">
        <f t="shared" si="4"/>
        <v>0</v>
      </c>
      <c r="AB39" s="268">
        <f t="shared" si="4"/>
        <v>0</v>
      </c>
      <c r="AC39" s="268">
        <f t="shared" si="4"/>
        <v>0</v>
      </c>
      <c r="AD39" s="268">
        <f t="shared" si="4"/>
        <v>0</v>
      </c>
      <c r="AE39" s="268">
        <f t="shared" si="4"/>
        <v>0</v>
      </c>
      <c r="AF39" s="268">
        <f t="shared" si="4"/>
        <v>0</v>
      </c>
      <c r="AG39" s="268">
        <f t="shared" si="4"/>
        <v>0</v>
      </c>
      <c r="AH39" s="268">
        <f t="shared" si="4"/>
        <v>0</v>
      </c>
      <c r="AI39" s="268">
        <f t="shared" si="4"/>
        <v>0</v>
      </c>
      <c r="AJ39" s="268">
        <f t="shared" si="4"/>
        <v>0</v>
      </c>
      <c r="AK39" s="268">
        <f t="shared" si="4"/>
        <v>0</v>
      </c>
      <c r="AL39" s="268">
        <f t="shared" si="4"/>
        <v>0</v>
      </c>
      <c r="AM39" s="268">
        <f t="shared" si="4"/>
        <v>0</v>
      </c>
      <c r="AN39" s="268">
        <f t="shared" si="4"/>
        <v>0</v>
      </c>
      <c r="AO39" s="268">
        <f t="shared" si="4"/>
        <v>0</v>
      </c>
      <c r="AP39" s="268">
        <f t="shared" si="4"/>
        <v>0</v>
      </c>
      <c r="AS39" s="268">
        <f t="shared" ref="AS39:BK39" si="5">IF($U39=AS$26,$T39,0)</f>
        <v>0</v>
      </c>
      <c r="AT39" s="268">
        <f t="shared" si="5"/>
        <v>0</v>
      </c>
      <c r="AU39" s="268">
        <f t="shared" si="5"/>
        <v>0</v>
      </c>
      <c r="AV39" s="268">
        <f t="shared" si="5"/>
        <v>0</v>
      </c>
      <c r="AW39" s="268">
        <f t="shared" si="5"/>
        <v>0</v>
      </c>
      <c r="AX39" s="268">
        <f t="shared" si="5"/>
        <v>0</v>
      </c>
      <c r="AY39" s="268">
        <f t="shared" si="5"/>
        <v>0</v>
      </c>
      <c r="AZ39" s="268">
        <f t="shared" si="5"/>
        <v>0</v>
      </c>
      <c r="BA39" s="268">
        <f t="shared" si="5"/>
        <v>0</v>
      </c>
      <c r="BB39" s="268">
        <f t="shared" si="5"/>
        <v>0</v>
      </c>
      <c r="BC39" s="268">
        <f t="shared" si="5"/>
        <v>0</v>
      </c>
      <c r="BD39" s="268">
        <f t="shared" si="5"/>
        <v>0</v>
      </c>
      <c r="BE39" s="268">
        <f t="shared" si="5"/>
        <v>0</v>
      </c>
      <c r="BF39" s="268">
        <f t="shared" si="5"/>
        <v>0</v>
      </c>
      <c r="BG39" s="268">
        <f t="shared" si="5"/>
        <v>0</v>
      </c>
      <c r="BH39" s="268">
        <f t="shared" si="5"/>
        <v>0</v>
      </c>
      <c r="BI39" s="268">
        <f t="shared" si="5"/>
        <v>0</v>
      </c>
      <c r="BJ39" s="268">
        <f t="shared" si="5"/>
        <v>0</v>
      </c>
      <c r="BK39" s="268">
        <f t="shared" si="5"/>
        <v>0</v>
      </c>
    </row>
    <row r="40" spans="1:63">
      <c r="A40" s="253"/>
      <c r="B40" s="188"/>
      <c r="C40" s="165" t="s">
        <v>73</v>
      </c>
      <c r="D40" s="194"/>
      <c r="E40" s="165" t="s">
        <v>76</v>
      </c>
      <c r="F40" s="290"/>
      <c r="G40" s="273"/>
      <c r="H40" s="274"/>
      <c r="I40" s="369"/>
      <c r="J40" s="300"/>
      <c r="K40" s="300"/>
      <c r="L40" s="315"/>
      <c r="M40" s="309"/>
      <c r="N40" s="312"/>
      <c r="O40" s="300"/>
      <c r="P40" s="266"/>
      <c r="Q40" s="303"/>
      <c r="R40" s="303"/>
      <c r="S40" s="306"/>
      <c r="T40" s="303"/>
      <c r="U40" s="297"/>
      <c r="X40" s="269"/>
      <c r="Y40" s="269"/>
      <c r="Z40" s="269"/>
      <c r="AA40" s="269"/>
      <c r="AB40" s="269"/>
      <c r="AC40" s="269"/>
      <c r="AD40" s="269"/>
      <c r="AE40" s="269"/>
      <c r="AF40" s="269"/>
      <c r="AG40" s="269"/>
      <c r="AH40" s="269"/>
      <c r="AI40" s="269"/>
      <c r="AJ40" s="269"/>
      <c r="AK40" s="269"/>
      <c r="AL40" s="269"/>
      <c r="AM40" s="269"/>
      <c r="AN40" s="269"/>
      <c r="AO40" s="269"/>
      <c r="AP40" s="269"/>
      <c r="AS40" s="269"/>
      <c r="AT40" s="269"/>
      <c r="AU40" s="269"/>
      <c r="AV40" s="269"/>
      <c r="AW40" s="269"/>
      <c r="AX40" s="269"/>
      <c r="AY40" s="269"/>
      <c r="AZ40" s="269"/>
      <c r="BA40" s="269"/>
      <c r="BB40" s="269"/>
      <c r="BC40" s="269"/>
      <c r="BD40" s="269"/>
      <c r="BE40" s="269"/>
      <c r="BF40" s="269"/>
      <c r="BG40" s="269"/>
      <c r="BH40" s="269"/>
      <c r="BI40" s="269"/>
      <c r="BJ40" s="269"/>
      <c r="BK40" s="269"/>
    </row>
    <row r="41" spans="1:63">
      <c r="A41" s="253"/>
      <c r="B41" s="188"/>
      <c r="C41" s="165" t="s">
        <v>74</v>
      </c>
      <c r="D41" s="194"/>
      <c r="E41" s="165" t="s">
        <v>77</v>
      </c>
      <c r="F41" s="290"/>
      <c r="G41" s="273"/>
      <c r="H41" s="274"/>
      <c r="I41" s="369"/>
      <c r="J41" s="300"/>
      <c r="K41" s="300"/>
      <c r="L41" s="315"/>
      <c r="M41" s="309"/>
      <c r="N41" s="312"/>
      <c r="O41" s="300"/>
      <c r="P41" s="266"/>
      <c r="Q41" s="303"/>
      <c r="R41" s="303"/>
      <c r="S41" s="306"/>
      <c r="T41" s="303"/>
      <c r="U41" s="297"/>
      <c r="X41" s="269"/>
      <c r="Y41" s="269"/>
      <c r="Z41" s="269"/>
      <c r="AA41" s="269"/>
      <c r="AB41" s="269"/>
      <c r="AC41" s="269"/>
      <c r="AD41" s="269"/>
      <c r="AE41" s="269"/>
      <c r="AF41" s="269"/>
      <c r="AG41" s="269"/>
      <c r="AH41" s="269"/>
      <c r="AI41" s="269"/>
      <c r="AJ41" s="269"/>
      <c r="AK41" s="269"/>
      <c r="AL41" s="269"/>
      <c r="AM41" s="269"/>
      <c r="AN41" s="269"/>
      <c r="AO41" s="269"/>
      <c r="AP41" s="269"/>
      <c r="AS41" s="269"/>
      <c r="AT41" s="269"/>
      <c r="AU41" s="269"/>
      <c r="AV41" s="269"/>
      <c r="AW41" s="269"/>
      <c r="AX41" s="269"/>
      <c r="AY41" s="269"/>
      <c r="AZ41" s="269"/>
      <c r="BA41" s="269"/>
      <c r="BB41" s="269"/>
      <c r="BC41" s="269"/>
      <c r="BD41" s="269"/>
      <c r="BE41" s="269"/>
      <c r="BF41" s="269"/>
      <c r="BG41" s="269"/>
      <c r="BH41" s="269"/>
      <c r="BI41" s="269"/>
      <c r="BJ41" s="269"/>
      <c r="BK41" s="269"/>
    </row>
    <row r="42" spans="1:63">
      <c r="A42" s="253"/>
      <c r="B42" s="222"/>
      <c r="C42" s="166"/>
      <c r="D42" s="194"/>
      <c r="E42" s="167" t="s">
        <v>78</v>
      </c>
      <c r="F42" s="290"/>
      <c r="G42" s="273"/>
      <c r="H42" s="274"/>
      <c r="I42" s="369"/>
      <c r="J42" s="300"/>
      <c r="K42" s="300"/>
      <c r="L42" s="315"/>
      <c r="M42" s="309"/>
      <c r="N42" s="312"/>
      <c r="O42" s="300"/>
      <c r="P42" s="266"/>
      <c r="Q42" s="303"/>
      <c r="R42" s="303"/>
      <c r="S42" s="306"/>
      <c r="T42" s="303"/>
      <c r="U42" s="297"/>
      <c r="X42" s="269"/>
      <c r="Y42" s="269"/>
      <c r="Z42" s="269"/>
      <c r="AA42" s="269"/>
      <c r="AB42" s="269"/>
      <c r="AC42" s="269"/>
      <c r="AD42" s="269"/>
      <c r="AE42" s="269"/>
      <c r="AF42" s="269"/>
      <c r="AG42" s="269"/>
      <c r="AH42" s="269"/>
      <c r="AI42" s="269"/>
      <c r="AJ42" s="269"/>
      <c r="AK42" s="269"/>
      <c r="AL42" s="269"/>
      <c r="AM42" s="269"/>
      <c r="AN42" s="269"/>
      <c r="AO42" s="269"/>
      <c r="AP42" s="269"/>
      <c r="AS42" s="269"/>
      <c r="AT42" s="269"/>
      <c r="AU42" s="269"/>
      <c r="AV42" s="269"/>
      <c r="AW42" s="269"/>
      <c r="AX42" s="269"/>
      <c r="AY42" s="269"/>
      <c r="AZ42" s="269"/>
      <c r="BA42" s="269"/>
      <c r="BB42" s="269"/>
      <c r="BC42" s="269"/>
      <c r="BD42" s="269"/>
      <c r="BE42" s="269"/>
      <c r="BF42" s="269"/>
      <c r="BG42" s="269"/>
      <c r="BH42" s="269"/>
      <c r="BI42" s="269"/>
      <c r="BJ42" s="269"/>
      <c r="BK42" s="269"/>
    </row>
    <row r="43" spans="1:63">
      <c r="A43" s="253"/>
      <c r="B43" s="224"/>
      <c r="C43" s="166"/>
      <c r="D43" s="194"/>
      <c r="E43" s="167" t="s">
        <v>79</v>
      </c>
      <c r="F43" s="290"/>
      <c r="G43" s="273"/>
      <c r="H43" s="274"/>
      <c r="I43" s="369"/>
      <c r="J43" s="300"/>
      <c r="K43" s="300"/>
      <c r="L43" s="315"/>
      <c r="M43" s="309"/>
      <c r="N43" s="312"/>
      <c r="O43" s="300"/>
      <c r="P43" s="266"/>
      <c r="Q43" s="303"/>
      <c r="R43" s="303"/>
      <c r="S43" s="306"/>
      <c r="T43" s="303"/>
      <c r="U43" s="297"/>
      <c r="X43" s="270"/>
      <c r="Y43" s="270"/>
      <c r="Z43" s="270"/>
      <c r="AA43" s="270"/>
      <c r="AB43" s="270"/>
      <c r="AC43" s="270"/>
      <c r="AD43" s="270"/>
      <c r="AE43" s="270"/>
      <c r="AF43" s="270"/>
      <c r="AG43" s="270"/>
      <c r="AH43" s="270"/>
      <c r="AI43" s="270"/>
      <c r="AJ43" s="270"/>
      <c r="AK43" s="270"/>
      <c r="AL43" s="270"/>
      <c r="AM43" s="270"/>
      <c r="AN43" s="270"/>
      <c r="AO43" s="270"/>
      <c r="AP43" s="270"/>
      <c r="AS43" s="270"/>
      <c r="AT43" s="270"/>
      <c r="AU43" s="270"/>
      <c r="AV43" s="270"/>
      <c r="AW43" s="270"/>
      <c r="AX43" s="270"/>
      <c r="AY43" s="270"/>
      <c r="AZ43" s="270"/>
      <c r="BA43" s="270"/>
      <c r="BB43" s="270"/>
      <c r="BC43" s="270"/>
      <c r="BD43" s="270"/>
      <c r="BE43" s="270"/>
      <c r="BF43" s="270"/>
      <c r="BG43" s="270"/>
      <c r="BH43" s="270"/>
      <c r="BI43" s="270"/>
      <c r="BJ43" s="270"/>
      <c r="BK43" s="270"/>
    </row>
    <row r="44" spans="1:63" ht="13.5" thickBot="1">
      <c r="A44" s="254"/>
      <c r="B44" s="223"/>
      <c r="C44" s="214"/>
      <c r="D44" s="213"/>
      <c r="E44" s="215" t="s">
        <v>142</v>
      </c>
      <c r="F44" s="291"/>
      <c r="G44" s="275"/>
      <c r="H44" s="276"/>
      <c r="I44" s="370"/>
      <c r="J44" s="301"/>
      <c r="K44" s="301"/>
      <c r="L44" s="316"/>
      <c r="M44" s="310"/>
      <c r="N44" s="313"/>
      <c r="O44" s="301"/>
      <c r="P44" s="267"/>
      <c r="Q44" s="304"/>
      <c r="R44" s="304"/>
      <c r="S44" s="307"/>
      <c r="T44" s="304"/>
      <c r="U44" s="298"/>
      <c r="X44" s="198"/>
      <c r="Y44" s="198"/>
      <c r="Z44" s="198"/>
      <c r="AA44" s="198"/>
      <c r="AB44" s="198"/>
      <c r="AC44" s="198"/>
      <c r="AD44" s="198"/>
      <c r="AE44" s="198"/>
      <c r="AF44" s="198"/>
      <c r="AG44" s="198"/>
      <c r="AH44" s="198"/>
      <c r="AI44" s="198"/>
      <c r="AJ44" s="198"/>
      <c r="AK44" s="198"/>
      <c r="AL44" s="198"/>
      <c r="AM44" s="198"/>
      <c r="AN44" s="198"/>
      <c r="AO44" s="198"/>
      <c r="AP44" s="198"/>
      <c r="AS44" s="198"/>
      <c r="AT44" s="198"/>
      <c r="AU44" s="198"/>
      <c r="AV44" s="198"/>
      <c r="AW44" s="198"/>
      <c r="AX44" s="198"/>
      <c r="AY44" s="198"/>
      <c r="AZ44" s="198"/>
      <c r="BA44" s="198"/>
      <c r="BB44" s="198"/>
      <c r="BC44" s="198"/>
      <c r="BD44" s="198"/>
      <c r="BE44" s="198"/>
      <c r="BF44" s="198"/>
      <c r="BG44" s="198"/>
      <c r="BH44" s="198"/>
      <c r="BI44" s="198"/>
      <c r="BJ44" s="198"/>
      <c r="BK44" s="198"/>
    </row>
    <row r="45" spans="1:63">
      <c r="A45" s="343" t="str">
        <f>A165</f>
        <v>D2 Simple Disconnection to a Conservation Area</v>
      </c>
      <c r="B45" s="187"/>
      <c r="C45" s="164" t="s">
        <v>29</v>
      </c>
      <c r="D45" s="193"/>
      <c r="E45" s="164" t="s">
        <v>75</v>
      </c>
      <c r="F45" s="289">
        <f>1.7/12*('Site Data'!$F$26*$B45+'Site Data'!$F$27*($B46+$B47)+'Site Data'!$F$28*SUM($D45:$D50))</f>
        <v>0</v>
      </c>
      <c r="G45" s="271" t="s">
        <v>41</v>
      </c>
      <c r="H45" s="272"/>
      <c r="I45" s="265" t="s">
        <v>14</v>
      </c>
      <c r="J45" s="299">
        <f>AA153</f>
        <v>0</v>
      </c>
      <c r="K45" s="299">
        <f>F45+J45</f>
        <v>0</v>
      </c>
      <c r="L45" s="314"/>
      <c r="M45" s="308" t="s">
        <v>14</v>
      </c>
      <c r="N45" s="311">
        <f>IF(L45*0.06&lt;=K45,L45*0.06,K45)</f>
        <v>0</v>
      </c>
      <c r="O45" s="299">
        <f>K45-N45</f>
        <v>0</v>
      </c>
      <c r="P45" s="265"/>
      <c r="Q45" s="302">
        <f>AV153</f>
        <v>0</v>
      </c>
      <c r="R45" s="302">
        <f>1.7/12*('Site Data'!$F$26*B45*'Site Data'!$C$16+'Site Data'!$F$27*(SUMPRODUCT(B46:B47,'Site Data'!$C$19:$C$20))+'Site Data'!$F$28*(SUMPRODUCT(D45:D50,'Site Data'!$C$24:$C$29)))*2.72/43560+Q45</f>
        <v>0</v>
      </c>
      <c r="S45" s="305">
        <f>IF(K45&gt;0,IF(M45&lt;K45,(R45*N45/K45)+(M45-N45)/K45*P45*R45,(R45*N45/K45)+(K45-N45)/K45*P45*R45),0)</f>
        <v>0</v>
      </c>
      <c r="T45" s="302">
        <f>R45-S45</f>
        <v>0</v>
      </c>
      <c r="U45" s="296"/>
      <c r="X45" s="268">
        <f t="shared" ref="X45:AP45" si="6">IF($U45=X$26,$O45,0)</f>
        <v>0</v>
      </c>
      <c r="Y45" s="268">
        <f t="shared" si="6"/>
        <v>0</v>
      </c>
      <c r="Z45" s="268">
        <f t="shared" si="6"/>
        <v>0</v>
      </c>
      <c r="AA45" s="268">
        <f t="shared" si="6"/>
        <v>0</v>
      </c>
      <c r="AB45" s="268">
        <f t="shared" si="6"/>
        <v>0</v>
      </c>
      <c r="AC45" s="268">
        <f t="shared" si="6"/>
        <v>0</v>
      </c>
      <c r="AD45" s="268">
        <f t="shared" si="6"/>
        <v>0</v>
      </c>
      <c r="AE45" s="268">
        <f t="shared" si="6"/>
        <v>0</v>
      </c>
      <c r="AF45" s="268">
        <f t="shared" si="6"/>
        <v>0</v>
      </c>
      <c r="AG45" s="268">
        <f t="shared" si="6"/>
        <v>0</v>
      </c>
      <c r="AH45" s="268">
        <f t="shared" si="6"/>
        <v>0</v>
      </c>
      <c r="AI45" s="268">
        <f t="shared" si="6"/>
        <v>0</v>
      </c>
      <c r="AJ45" s="268">
        <f t="shared" si="6"/>
        <v>0</v>
      </c>
      <c r="AK45" s="268">
        <f t="shared" si="6"/>
        <v>0</v>
      </c>
      <c r="AL45" s="268">
        <f t="shared" si="6"/>
        <v>0</v>
      </c>
      <c r="AM45" s="268">
        <f t="shared" si="6"/>
        <v>0</v>
      </c>
      <c r="AN45" s="268">
        <f t="shared" si="6"/>
        <v>0</v>
      </c>
      <c r="AO45" s="268">
        <f t="shared" si="6"/>
        <v>0</v>
      </c>
      <c r="AP45" s="268">
        <f t="shared" si="6"/>
        <v>0</v>
      </c>
      <c r="AS45" s="268">
        <f t="shared" ref="AS45:BK45" si="7">IF($U45=AS$26,$T45,0)</f>
        <v>0</v>
      </c>
      <c r="AT45" s="268">
        <f t="shared" si="7"/>
        <v>0</v>
      </c>
      <c r="AU45" s="268">
        <f t="shared" si="7"/>
        <v>0</v>
      </c>
      <c r="AV45" s="268">
        <f t="shared" si="7"/>
        <v>0</v>
      </c>
      <c r="AW45" s="268">
        <f t="shared" si="7"/>
        <v>0</v>
      </c>
      <c r="AX45" s="268">
        <f t="shared" si="7"/>
        <v>0</v>
      </c>
      <c r="AY45" s="268">
        <f t="shared" si="7"/>
        <v>0</v>
      </c>
      <c r="AZ45" s="268">
        <f t="shared" si="7"/>
        <v>0</v>
      </c>
      <c r="BA45" s="268">
        <f t="shared" si="7"/>
        <v>0</v>
      </c>
      <c r="BB45" s="268">
        <f t="shared" si="7"/>
        <v>0</v>
      </c>
      <c r="BC45" s="268">
        <f t="shared" si="7"/>
        <v>0</v>
      </c>
      <c r="BD45" s="268">
        <f t="shared" si="7"/>
        <v>0</v>
      </c>
      <c r="BE45" s="268">
        <f t="shared" si="7"/>
        <v>0</v>
      </c>
      <c r="BF45" s="268">
        <f t="shared" si="7"/>
        <v>0</v>
      </c>
      <c r="BG45" s="268">
        <f t="shared" si="7"/>
        <v>0</v>
      </c>
      <c r="BH45" s="268">
        <f t="shared" si="7"/>
        <v>0</v>
      </c>
      <c r="BI45" s="268">
        <f t="shared" si="7"/>
        <v>0</v>
      </c>
      <c r="BJ45" s="268">
        <f t="shared" si="7"/>
        <v>0</v>
      </c>
      <c r="BK45" s="268">
        <f t="shared" si="7"/>
        <v>0</v>
      </c>
    </row>
    <row r="46" spans="1:63">
      <c r="A46" s="344"/>
      <c r="B46" s="188"/>
      <c r="C46" s="165" t="s">
        <v>73</v>
      </c>
      <c r="D46" s="194"/>
      <c r="E46" s="165" t="s">
        <v>76</v>
      </c>
      <c r="F46" s="290"/>
      <c r="G46" s="273"/>
      <c r="H46" s="274"/>
      <c r="I46" s="266"/>
      <c r="J46" s="300"/>
      <c r="K46" s="300"/>
      <c r="L46" s="315"/>
      <c r="M46" s="309"/>
      <c r="N46" s="312"/>
      <c r="O46" s="300"/>
      <c r="P46" s="266"/>
      <c r="Q46" s="303"/>
      <c r="R46" s="303"/>
      <c r="S46" s="306"/>
      <c r="T46" s="303"/>
      <c r="U46" s="297"/>
      <c r="X46" s="269"/>
      <c r="Y46" s="269"/>
      <c r="Z46" s="269"/>
      <c r="AA46" s="269"/>
      <c r="AB46" s="269"/>
      <c r="AC46" s="269"/>
      <c r="AD46" s="269"/>
      <c r="AE46" s="269"/>
      <c r="AF46" s="269"/>
      <c r="AG46" s="269"/>
      <c r="AH46" s="269"/>
      <c r="AI46" s="269"/>
      <c r="AJ46" s="269"/>
      <c r="AK46" s="269"/>
      <c r="AL46" s="269"/>
      <c r="AM46" s="269"/>
      <c r="AN46" s="269"/>
      <c r="AO46" s="269"/>
      <c r="AP46" s="269"/>
      <c r="AS46" s="269"/>
      <c r="AT46" s="269"/>
      <c r="AU46" s="269"/>
      <c r="AV46" s="269"/>
      <c r="AW46" s="269"/>
      <c r="AX46" s="269"/>
      <c r="AY46" s="269"/>
      <c r="AZ46" s="269"/>
      <c r="BA46" s="269"/>
      <c r="BB46" s="269"/>
      <c r="BC46" s="269"/>
      <c r="BD46" s="269"/>
      <c r="BE46" s="269"/>
      <c r="BF46" s="269"/>
      <c r="BG46" s="269"/>
      <c r="BH46" s="269"/>
      <c r="BI46" s="269"/>
      <c r="BJ46" s="269"/>
      <c r="BK46" s="269"/>
    </row>
    <row r="47" spans="1:63">
      <c r="A47" s="344"/>
      <c r="B47" s="188"/>
      <c r="C47" s="165" t="s">
        <v>74</v>
      </c>
      <c r="D47" s="194"/>
      <c r="E47" s="165" t="s">
        <v>77</v>
      </c>
      <c r="F47" s="290"/>
      <c r="G47" s="273"/>
      <c r="H47" s="274"/>
      <c r="I47" s="266"/>
      <c r="J47" s="300"/>
      <c r="K47" s="300"/>
      <c r="L47" s="315"/>
      <c r="M47" s="309"/>
      <c r="N47" s="312"/>
      <c r="O47" s="300"/>
      <c r="P47" s="266"/>
      <c r="Q47" s="303"/>
      <c r="R47" s="303"/>
      <c r="S47" s="306"/>
      <c r="T47" s="303"/>
      <c r="U47" s="297"/>
      <c r="X47" s="269"/>
      <c r="Y47" s="269"/>
      <c r="Z47" s="269"/>
      <c r="AA47" s="269"/>
      <c r="AB47" s="269"/>
      <c r="AC47" s="269"/>
      <c r="AD47" s="269"/>
      <c r="AE47" s="269"/>
      <c r="AF47" s="269"/>
      <c r="AG47" s="269"/>
      <c r="AH47" s="269"/>
      <c r="AI47" s="269"/>
      <c r="AJ47" s="269"/>
      <c r="AK47" s="269"/>
      <c r="AL47" s="269"/>
      <c r="AM47" s="269"/>
      <c r="AN47" s="269"/>
      <c r="AO47" s="269"/>
      <c r="AP47" s="269"/>
      <c r="AS47" s="269"/>
      <c r="AT47" s="269"/>
      <c r="AU47" s="269"/>
      <c r="AV47" s="269"/>
      <c r="AW47" s="269"/>
      <c r="AX47" s="269"/>
      <c r="AY47" s="269"/>
      <c r="AZ47" s="269"/>
      <c r="BA47" s="269"/>
      <c r="BB47" s="269"/>
      <c r="BC47" s="269"/>
      <c r="BD47" s="269"/>
      <c r="BE47" s="269"/>
      <c r="BF47" s="269"/>
      <c r="BG47" s="269"/>
      <c r="BH47" s="269"/>
      <c r="BI47" s="269"/>
      <c r="BJ47" s="269"/>
      <c r="BK47" s="269"/>
    </row>
    <row r="48" spans="1:63">
      <c r="A48" s="344"/>
      <c r="B48" s="222"/>
      <c r="C48" s="166"/>
      <c r="D48" s="194"/>
      <c r="E48" s="167" t="s">
        <v>78</v>
      </c>
      <c r="F48" s="290"/>
      <c r="G48" s="273"/>
      <c r="H48" s="274"/>
      <c r="I48" s="266"/>
      <c r="J48" s="300"/>
      <c r="K48" s="300"/>
      <c r="L48" s="315"/>
      <c r="M48" s="309"/>
      <c r="N48" s="312"/>
      <c r="O48" s="300"/>
      <c r="P48" s="266"/>
      <c r="Q48" s="303"/>
      <c r="R48" s="303"/>
      <c r="S48" s="306"/>
      <c r="T48" s="303"/>
      <c r="U48" s="297"/>
      <c r="X48" s="269"/>
      <c r="Y48" s="269"/>
      <c r="Z48" s="269"/>
      <c r="AA48" s="269"/>
      <c r="AB48" s="269"/>
      <c r="AC48" s="269"/>
      <c r="AD48" s="269"/>
      <c r="AE48" s="269"/>
      <c r="AF48" s="269"/>
      <c r="AG48" s="269"/>
      <c r="AH48" s="269"/>
      <c r="AI48" s="269"/>
      <c r="AJ48" s="269"/>
      <c r="AK48" s="269"/>
      <c r="AL48" s="269"/>
      <c r="AM48" s="269"/>
      <c r="AN48" s="269"/>
      <c r="AO48" s="269"/>
      <c r="AP48" s="269"/>
      <c r="AS48" s="269"/>
      <c r="AT48" s="269"/>
      <c r="AU48" s="269"/>
      <c r="AV48" s="269"/>
      <c r="AW48" s="269"/>
      <c r="AX48" s="269"/>
      <c r="AY48" s="269"/>
      <c r="AZ48" s="269"/>
      <c r="BA48" s="269"/>
      <c r="BB48" s="269"/>
      <c r="BC48" s="269"/>
      <c r="BD48" s="269"/>
      <c r="BE48" s="269"/>
      <c r="BF48" s="269"/>
      <c r="BG48" s="269"/>
      <c r="BH48" s="269"/>
      <c r="BI48" s="269"/>
      <c r="BJ48" s="269"/>
      <c r="BK48" s="269"/>
    </row>
    <row r="49" spans="1:63">
      <c r="A49" s="344"/>
      <c r="B49" s="222"/>
      <c r="C49" s="166"/>
      <c r="D49" s="194"/>
      <c r="E49" s="167" t="s">
        <v>79</v>
      </c>
      <c r="F49" s="290"/>
      <c r="G49" s="273"/>
      <c r="H49" s="274"/>
      <c r="I49" s="266"/>
      <c r="J49" s="300"/>
      <c r="K49" s="300"/>
      <c r="L49" s="315"/>
      <c r="M49" s="309"/>
      <c r="N49" s="312"/>
      <c r="O49" s="300"/>
      <c r="P49" s="266"/>
      <c r="Q49" s="303"/>
      <c r="R49" s="303"/>
      <c r="S49" s="306"/>
      <c r="T49" s="303"/>
      <c r="U49" s="297"/>
      <c r="X49" s="270"/>
      <c r="Y49" s="270"/>
      <c r="Z49" s="270"/>
      <c r="AA49" s="270"/>
      <c r="AB49" s="270"/>
      <c r="AC49" s="270"/>
      <c r="AD49" s="270"/>
      <c r="AE49" s="270"/>
      <c r="AF49" s="270"/>
      <c r="AG49" s="270"/>
      <c r="AH49" s="270"/>
      <c r="AI49" s="270"/>
      <c r="AJ49" s="270"/>
      <c r="AK49" s="270"/>
      <c r="AL49" s="270"/>
      <c r="AM49" s="270"/>
      <c r="AN49" s="270"/>
      <c r="AO49" s="270"/>
      <c r="AP49" s="270"/>
      <c r="AS49" s="270"/>
      <c r="AT49" s="270"/>
      <c r="AU49" s="270"/>
      <c r="AV49" s="270"/>
      <c r="AW49" s="270"/>
      <c r="AX49" s="270"/>
      <c r="AY49" s="270"/>
      <c r="AZ49" s="270"/>
      <c r="BA49" s="270"/>
      <c r="BB49" s="270"/>
      <c r="BC49" s="270"/>
      <c r="BD49" s="270"/>
      <c r="BE49" s="270"/>
      <c r="BF49" s="270"/>
      <c r="BG49" s="270"/>
      <c r="BH49" s="270"/>
      <c r="BI49" s="270"/>
      <c r="BJ49" s="270"/>
      <c r="BK49" s="270"/>
    </row>
    <row r="50" spans="1:63" ht="13.5" thickBot="1">
      <c r="A50" s="345"/>
      <c r="B50" s="225"/>
      <c r="C50" s="214"/>
      <c r="D50" s="213"/>
      <c r="E50" s="215" t="s">
        <v>142</v>
      </c>
      <c r="F50" s="291"/>
      <c r="G50" s="275"/>
      <c r="H50" s="276"/>
      <c r="I50" s="267"/>
      <c r="J50" s="301"/>
      <c r="K50" s="301"/>
      <c r="L50" s="316"/>
      <c r="M50" s="310"/>
      <c r="N50" s="313"/>
      <c r="O50" s="301"/>
      <c r="P50" s="267"/>
      <c r="Q50" s="304"/>
      <c r="R50" s="304"/>
      <c r="S50" s="307"/>
      <c r="T50" s="304"/>
      <c r="U50" s="298"/>
      <c r="X50" s="198"/>
      <c r="Y50" s="198"/>
      <c r="Z50" s="198"/>
      <c r="AA50" s="198"/>
      <c r="AB50" s="198"/>
      <c r="AC50" s="198"/>
      <c r="AD50" s="198"/>
      <c r="AE50" s="198"/>
      <c r="AF50" s="198"/>
      <c r="AG50" s="198"/>
      <c r="AH50" s="198"/>
      <c r="AI50" s="198"/>
      <c r="AJ50" s="198"/>
      <c r="AK50" s="198"/>
      <c r="AL50" s="198"/>
      <c r="AM50" s="198"/>
      <c r="AN50" s="198"/>
      <c r="AO50" s="198"/>
      <c r="AP50" s="198"/>
      <c r="AS50" s="198"/>
      <c r="AT50" s="198"/>
      <c r="AU50" s="198"/>
      <c r="AV50" s="198"/>
      <c r="AW50" s="198"/>
      <c r="AX50" s="198"/>
      <c r="AY50" s="198"/>
      <c r="AZ50" s="198"/>
      <c r="BA50" s="198"/>
      <c r="BB50" s="198"/>
      <c r="BC50" s="198"/>
      <c r="BD50" s="198"/>
      <c r="BE50" s="198"/>
      <c r="BF50" s="198"/>
      <c r="BG50" s="198"/>
      <c r="BH50" s="198"/>
      <c r="BI50" s="198"/>
      <c r="BJ50" s="198"/>
      <c r="BK50" s="198"/>
    </row>
    <row r="51" spans="1:63">
      <c r="A51" s="343" t="str">
        <f>A166</f>
        <v>D3 Simple Disconnection to Amended Soils</v>
      </c>
      <c r="B51" s="217"/>
      <c r="C51" s="164" t="s">
        <v>29</v>
      </c>
      <c r="D51" s="193"/>
      <c r="E51" s="164" t="s">
        <v>75</v>
      </c>
      <c r="F51" s="289">
        <f>1.7/12*('Site Data'!$F$26*$B51+'Site Data'!$F$27*($B52+$B53)+'Site Data'!$F$28*SUM($D51:$D56))</f>
        <v>0</v>
      </c>
      <c r="G51" s="271" t="s">
        <v>42</v>
      </c>
      <c r="H51" s="272"/>
      <c r="I51" s="265" t="s">
        <v>14</v>
      </c>
      <c r="J51" s="299">
        <f>AB153</f>
        <v>0</v>
      </c>
      <c r="K51" s="299">
        <f>F51+J51</f>
        <v>0</v>
      </c>
      <c r="L51" s="314"/>
      <c r="M51" s="308" t="s">
        <v>14</v>
      </c>
      <c r="N51" s="311">
        <f>IF(L51*0.04&lt;=K51,L51*0.04,K51)</f>
        <v>0</v>
      </c>
      <c r="O51" s="299">
        <f>K51-N51</f>
        <v>0</v>
      </c>
      <c r="P51" s="265"/>
      <c r="Q51" s="302">
        <f>AW153</f>
        <v>0</v>
      </c>
      <c r="R51" s="302">
        <f>1.7/12*('Site Data'!$F$26*B51*'Site Data'!$C$16+'Site Data'!$F$27*(SUMPRODUCT(B52:B53,'Site Data'!$C$19:$C$20))+'Site Data'!$F$28*(SUMPRODUCT(D51:D56,'Site Data'!$C$24:$C$29)))*2.72/43560+Q51</f>
        <v>0</v>
      </c>
      <c r="S51" s="305">
        <f>IF(K51&gt;0,IF(M51&lt;K51,(R51*N51/K51)+(M51-N51)/K51*P51*R51,(R51*N51/K51)+(K51-N51)/K51*P51*R51),0)</f>
        <v>0</v>
      </c>
      <c r="T51" s="302">
        <f>R51-S51</f>
        <v>0</v>
      </c>
      <c r="U51" s="296"/>
      <c r="X51" s="268">
        <f t="shared" ref="X51:AP51" si="8">IF($U51=X$26,$O51,0)</f>
        <v>0</v>
      </c>
      <c r="Y51" s="268">
        <f t="shared" si="8"/>
        <v>0</v>
      </c>
      <c r="Z51" s="268">
        <f t="shared" si="8"/>
        <v>0</v>
      </c>
      <c r="AA51" s="268">
        <f t="shared" si="8"/>
        <v>0</v>
      </c>
      <c r="AB51" s="268">
        <f t="shared" si="8"/>
        <v>0</v>
      </c>
      <c r="AC51" s="268">
        <f t="shared" si="8"/>
        <v>0</v>
      </c>
      <c r="AD51" s="268">
        <f t="shared" si="8"/>
        <v>0</v>
      </c>
      <c r="AE51" s="268">
        <f t="shared" si="8"/>
        <v>0</v>
      </c>
      <c r="AF51" s="268">
        <f t="shared" si="8"/>
        <v>0</v>
      </c>
      <c r="AG51" s="268">
        <f t="shared" si="8"/>
        <v>0</v>
      </c>
      <c r="AH51" s="268">
        <f t="shared" si="8"/>
        <v>0</v>
      </c>
      <c r="AI51" s="268">
        <f t="shared" si="8"/>
        <v>0</v>
      </c>
      <c r="AJ51" s="268">
        <f t="shared" si="8"/>
        <v>0</v>
      </c>
      <c r="AK51" s="268">
        <f t="shared" si="8"/>
        <v>0</v>
      </c>
      <c r="AL51" s="268">
        <f t="shared" si="8"/>
        <v>0</v>
      </c>
      <c r="AM51" s="268">
        <f t="shared" si="8"/>
        <v>0</v>
      </c>
      <c r="AN51" s="268">
        <f t="shared" si="8"/>
        <v>0</v>
      </c>
      <c r="AO51" s="268">
        <f t="shared" si="8"/>
        <v>0</v>
      </c>
      <c r="AP51" s="268">
        <f t="shared" si="8"/>
        <v>0</v>
      </c>
      <c r="AS51" s="268">
        <f t="shared" ref="AS51:BK51" si="9">IF($U51=AS$26,$T51,0)</f>
        <v>0</v>
      </c>
      <c r="AT51" s="268">
        <f t="shared" si="9"/>
        <v>0</v>
      </c>
      <c r="AU51" s="268">
        <f t="shared" si="9"/>
        <v>0</v>
      </c>
      <c r="AV51" s="268">
        <f t="shared" si="9"/>
        <v>0</v>
      </c>
      <c r="AW51" s="268">
        <f t="shared" si="9"/>
        <v>0</v>
      </c>
      <c r="AX51" s="268">
        <f t="shared" si="9"/>
        <v>0</v>
      </c>
      <c r="AY51" s="268">
        <f t="shared" si="9"/>
        <v>0</v>
      </c>
      <c r="AZ51" s="268">
        <f t="shared" si="9"/>
        <v>0</v>
      </c>
      <c r="BA51" s="268">
        <f t="shared" si="9"/>
        <v>0</v>
      </c>
      <c r="BB51" s="268">
        <f t="shared" si="9"/>
        <v>0</v>
      </c>
      <c r="BC51" s="268">
        <f t="shared" si="9"/>
        <v>0</v>
      </c>
      <c r="BD51" s="268">
        <f t="shared" si="9"/>
        <v>0</v>
      </c>
      <c r="BE51" s="268">
        <f t="shared" si="9"/>
        <v>0</v>
      </c>
      <c r="BF51" s="268">
        <f t="shared" si="9"/>
        <v>0</v>
      </c>
      <c r="BG51" s="268">
        <f t="shared" si="9"/>
        <v>0</v>
      </c>
      <c r="BH51" s="268">
        <f t="shared" si="9"/>
        <v>0</v>
      </c>
      <c r="BI51" s="268">
        <f t="shared" si="9"/>
        <v>0</v>
      </c>
      <c r="BJ51" s="268">
        <f t="shared" si="9"/>
        <v>0</v>
      </c>
      <c r="BK51" s="268">
        <f t="shared" si="9"/>
        <v>0</v>
      </c>
    </row>
    <row r="52" spans="1:63">
      <c r="A52" s="344"/>
      <c r="B52" s="218"/>
      <c r="C52" s="165" t="s">
        <v>73</v>
      </c>
      <c r="D52" s="194"/>
      <c r="E52" s="165" t="s">
        <v>76</v>
      </c>
      <c r="F52" s="290"/>
      <c r="G52" s="273"/>
      <c r="H52" s="274"/>
      <c r="I52" s="266"/>
      <c r="J52" s="300"/>
      <c r="K52" s="300"/>
      <c r="L52" s="315"/>
      <c r="M52" s="309"/>
      <c r="N52" s="312"/>
      <c r="O52" s="300"/>
      <c r="P52" s="266"/>
      <c r="Q52" s="303"/>
      <c r="R52" s="303"/>
      <c r="S52" s="306"/>
      <c r="T52" s="303"/>
      <c r="U52" s="297"/>
      <c r="X52" s="269"/>
      <c r="Y52" s="269"/>
      <c r="Z52" s="269"/>
      <c r="AA52" s="269"/>
      <c r="AB52" s="269"/>
      <c r="AC52" s="269"/>
      <c r="AD52" s="269"/>
      <c r="AE52" s="269"/>
      <c r="AF52" s="269"/>
      <c r="AG52" s="269"/>
      <c r="AH52" s="269"/>
      <c r="AI52" s="269"/>
      <c r="AJ52" s="269"/>
      <c r="AK52" s="269"/>
      <c r="AL52" s="269"/>
      <c r="AM52" s="269"/>
      <c r="AN52" s="269"/>
      <c r="AO52" s="269"/>
      <c r="AP52" s="269"/>
      <c r="AS52" s="269"/>
      <c r="AT52" s="269"/>
      <c r="AU52" s="269"/>
      <c r="AV52" s="269"/>
      <c r="AW52" s="269"/>
      <c r="AX52" s="269"/>
      <c r="AY52" s="269"/>
      <c r="AZ52" s="269"/>
      <c r="BA52" s="269"/>
      <c r="BB52" s="269"/>
      <c r="BC52" s="269"/>
      <c r="BD52" s="269"/>
      <c r="BE52" s="269"/>
      <c r="BF52" s="269"/>
      <c r="BG52" s="269"/>
      <c r="BH52" s="269"/>
      <c r="BI52" s="269"/>
      <c r="BJ52" s="269"/>
      <c r="BK52" s="269"/>
    </row>
    <row r="53" spans="1:63">
      <c r="A53" s="344"/>
      <c r="B53" s="218"/>
      <c r="C53" s="165" t="s">
        <v>74</v>
      </c>
      <c r="D53" s="194"/>
      <c r="E53" s="165" t="s">
        <v>77</v>
      </c>
      <c r="F53" s="290"/>
      <c r="G53" s="273"/>
      <c r="H53" s="274"/>
      <c r="I53" s="266"/>
      <c r="J53" s="300"/>
      <c r="K53" s="300"/>
      <c r="L53" s="315"/>
      <c r="M53" s="309"/>
      <c r="N53" s="312"/>
      <c r="O53" s="300"/>
      <c r="P53" s="266"/>
      <c r="Q53" s="303"/>
      <c r="R53" s="303"/>
      <c r="S53" s="306"/>
      <c r="T53" s="303"/>
      <c r="U53" s="297"/>
      <c r="X53" s="269"/>
      <c r="Y53" s="269"/>
      <c r="Z53" s="269"/>
      <c r="AA53" s="269"/>
      <c r="AB53" s="269"/>
      <c r="AC53" s="269"/>
      <c r="AD53" s="269"/>
      <c r="AE53" s="269"/>
      <c r="AF53" s="269"/>
      <c r="AG53" s="269"/>
      <c r="AH53" s="269"/>
      <c r="AI53" s="269"/>
      <c r="AJ53" s="269"/>
      <c r="AK53" s="269"/>
      <c r="AL53" s="269"/>
      <c r="AM53" s="269"/>
      <c r="AN53" s="269"/>
      <c r="AO53" s="269"/>
      <c r="AP53" s="269"/>
      <c r="AS53" s="269"/>
      <c r="AT53" s="269"/>
      <c r="AU53" s="269"/>
      <c r="AV53" s="269"/>
      <c r="AW53" s="269"/>
      <c r="AX53" s="269"/>
      <c r="AY53" s="269"/>
      <c r="AZ53" s="269"/>
      <c r="BA53" s="269"/>
      <c r="BB53" s="269"/>
      <c r="BC53" s="269"/>
      <c r="BD53" s="269"/>
      <c r="BE53" s="269"/>
      <c r="BF53" s="269"/>
      <c r="BG53" s="269"/>
      <c r="BH53" s="269"/>
      <c r="BI53" s="269"/>
      <c r="BJ53" s="269"/>
      <c r="BK53" s="269"/>
    </row>
    <row r="54" spans="1:63">
      <c r="A54" s="344"/>
      <c r="B54" s="226"/>
      <c r="C54" s="166"/>
      <c r="D54" s="194"/>
      <c r="E54" s="167" t="s">
        <v>78</v>
      </c>
      <c r="F54" s="290"/>
      <c r="G54" s="273"/>
      <c r="H54" s="274"/>
      <c r="I54" s="266"/>
      <c r="J54" s="300"/>
      <c r="K54" s="300"/>
      <c r="L54" s="315"/>
      <c r="M54" s="309"/>
      <c r="N54" s="312"/>
      <c r="O54" s="300"/>
      <c r="P54" s="266"/>
      <c r="Q54" s="303"/>
      <c r="R54" s="303"/>
      <c r="S54" s="306"/>
      <c r="T54" s="303"/>
      <c r="U54" s="297"/>
      <c r="X54" s="269"/>
      <c r="Y54" s="269"/>
      <c r="Z54" s="269"/>
      <c r="AA54" s="269"/>
      <c r="AB54" s="269"/>
      <c r="AC54" s="269"/>
      <c r="AD54" s="269"/>
      <c r="AE54" s="269"/>
      <c r="AF54" s="269"/>
      <c r="AG54" s="269"/>
      <c r="AH54" s="269"/>
      <c r="AI54" s="269"/>
      <c r="AJ54" s="269"/>
      <c r="AK54" s="269"/>
      <c r="AL54" s="269"/>
      <c r="AM54" s="269"/>
      <c r="AN54" s="269"/>
      <c r="AO54" s="269"/>
      <c r="AP54" s="269"/>
      <c r="AS54" s="269"/>
      <c r="AT54" s="269"/>
      <c r="AU54" s="269"/>
      <c r="AV54" s="269"/>
      <c r="AW54" s="269"/>
      <c r="AX54" s="269"/>
      <c r="AY54" s="269"/>
      <c r="AZ54" s="269"/>
      <c r="BA54" s="269"/>
      <c r="BB54" s="269"/>
      <c r="BC54" s="269"/>
      <c r="BD54" s="269"/>
      <c r="BE54" s="269"/>
      <c r="BF54" s="269"/>
      <c r="BG54" s="269"/>
      <c r="BH54" s="269"/>
      <c r="BI54" s="269"/>
      <c r="BJ54" s="269"/>
      <c r="BK54" s="269"/>
    </row>
    <row r="55" spans="1:63">
      <c r="A55" s="344"/>
      <c r="B55" s="226"/>
      <c r="C55" s="166"/>
      <c r="D55" s="194"/>
      <c r="E55" s="216" t="s">
        <v>79</v>
      </c>
      <c r="F55" s="290"/>
      <c r="G55" s="273"/>
      <c r="H55" s="274"/>
      <c r="I55" s="266"/>
      <c r="J55" s="300"/>
      <c r="K55" s="300"/>
      <c r="L55" s="315"/>
      <c r="M55" s="309"/>
      <c r="N55" s="312"/>
      <c r="O55" s="300"/>
      <c r="P55" s="266"/>
      <c r="Q55" s="303"/>
      <c r="R55" s="303"/>
      <c r="S55" s="306"/>
      <c r="T55" s="303"/>
      <c r="U55" s="297"/>
      <c r="X55" s="270"/>
      <c r="Y55" s="270"/>
      <c r="Z55" s="270"/>
      <c r="AA55" s="270"/>
      <c r="AB55" s="270"/>
      <c r="AC55" s="270"/>
      <c r="AD55" s="270"/>
      <c r="AE55" s="270"/>
      <c r="AF55" s="270"/>
      <c r="AG55" s="270"/>
      <c r="AH55" s="270"/>
      <c r="AI55" s="270"/>
      <c r="AJ55" s="270"/>
      <c r="AK55" s="270"/>
      <c r="AL55" s="270"/>
      <c r="AM55" s="270"/>
      <c r="AN55" s="270"/>
      <c r="AO55" s="270"/>
      <c r="AP55" s="270"/>
      <c r="AS55" s="270"/>
      <c r="AT55" s="270"/>
      <c r="AU55" s="270"/>
      <c r="AV55" s="270"/>
      <c r="AW55" s="270"/>
      <c r="AX55" s="270"/>
      <c r="AY55" s="270"/>
      <c r="AZ55" s="270"/>
      <c r="BA55" s="270"/>
      <c r="BB55" s="270"/>
      <c r="BC55" s="270"/>
      <c r="BD55" s="270"/>
      <c r="BE55" s="270"/>
      <c r="BF55" s="270"/>
      <c r="BG55" s="270"/>
      <c r="BH55" s="270"/>
      <c r="BI55" s="270"/>
      <c r="BJ55" s="270"/>
      <c r="BK55" s="270"/>
    </row>
    <row r="56" spans="1:63" ht="13.5" thickBot="1">
      <c r="A56" s="345"/>
      <c r="B56" s="227"/>
      <c r="C56" s="214"/>
      <c r="D56" s="213"/>
      <c r="E56" s="215" t="s">
        <v>142</v>
      </c>
      <c r="F56" s="291"/>
      <c r="G56" s="275"/>
      <c r="H56" s="276"/>
      <c r="I56" s="267"/>
      <c r="J56" s="301"/>
      <c r="K56" s="301"/>
      <c r="L56" s="316"/>
      <c r="M56" s="310"/>
      <c r="N56" s="313"/>
      <c r="O56" s="301"/>
      <c r="P56" s="267"/>
      <c r="Q56" s="304"/>
      <c r="R56" s="304"/>
      <c r="S56" s="307"/>
      <c r="T56" s="304"/>
      <c r="U56" s="298"/>
      <c r="X56" s="198"/>
      <c r="Y56" s="198"/>
      <c r="Z56" s="198"/>
      <c r="AA56" s="198"/>
      <c r="AB56" s="198"/>
      <c r="AC56" s="198"/>
      <c r="AD56" s="198"/>
      <c r="AE56" s="198"/>
      <c r="AF56" s="198"/>
      <c r="AG56" s="198"/>
      <c r="AH56" s="198"/>
      <c r="AI56" s="198"/>
      <c r="AJ56" s="198"/>
      <c r="AK56" s="198"/>
      <c r="AL56" s="198"/>
      <c r="AM56" s="198"/>
      <c r="AN56" s="198"/>
      <c r="AO56" s="198"/>
      <c r="AP56" s="198"/>
      <c r="AS56" s="198"/>
      <c r="AT56" s="198"/>
      <c r="AU56" s="198"/>
      <c r="AV56" s="198"/>
      <c r="AW56" s="198"/>
      <c r="AX56" s="198"/>
      <c r="AY56" s="198"/>
      <c r="AZ56" s="198"/>
      <c r="BA56" s="198"/>
      <c r="BB56" s="198"/>
      <c r="BC56" s="198"/>
      <c r="BD56" s="198"/>
      <c r="BE56" s="198"/>
      <c r="BF56" s="198"/>
      <c r="BG56" s="198"/>
      <c r="BH56" s="198"/>
      <c r="BI56" s="198"/>
      <c r="BJ56" s="198"/>
      <c r="BK56" s="198"/>
    </row>
    <row r="57" spans="1:63">
      <c r="A57" s="252" t="str">
        <f>A167</f>
        <v>P1-4 Permeable Pavement - Enhanced</v>
      </c>
      <c r="B57" s="187"/>
      <c r="C57" s="164" t="s">
        <v>29</v>
      </c>
      <c r="D57" s="193"/>
      <c r="E57" s="164" t="s">
        <v>75</v>
      </c>
      <c r="F57" s="289">
        <f>1.7/12*('Site Data'!$F$26*$B57+'Site Data'!$F$27*($B58+$B59)+'Site Data'!$F$28*SUM($D57:$D62))</f>
        <v>0</v>
      </c>
      <c r="G57" s="271" t="s">
        <v>46</v>
      </c>
      <c r="H57" s="272"/>
      <c r="I57" s="265">
        <v>1</v>
      </c>
      <c r="J57" s="299">
        <f>AC153</f>
        <v>0</v>
      </c>
      <c r="K57" s="299">
        <f>F57+J57</f>
        <v>0</v>
      </c>
      <c r="L57" s="308" t="s">
        <v>14</v>
      </c>
      <c r="M57" s="314"/>
      <c r="N57" s="311">
        <f>IF(M57*I57&lt;=K57,M57*I57,K57)</f>
        <v>0</v>
      </c>
      <c r="O57" s="299">
        <f>K57-N57</f>
        <v>0</v>
      </c>
      <c r="P57" s="265"/>
      <c r="Q57" s="302">
        <f>AX153</f>
        <v>0</v>
      </c>
      <c r="R57" s="302">
        <f>1.7/12*('Site Data'!$F$26*B57*'Site Data'!$C$16+'Site Data'!$F$27*(SUMPRODUCT(B58:B59,'Site Data'!$C$19:$C$20))+'Site Data'!$F$28*(SUMPRODUCT(D57:D62,'Site Data'!$C$24:$C$29)))*2.72/43560+Q57</f>
        <v>0</v>
      </c>
      <c r="S57" s="305">
        <f>IF(K57&gt;0,IF(M57&lt;K57,(R57*N57/K57)+(M57-N57)/K57*P57*R57,(R57*N57/K57)+(K57-N57)/K57*P57*R57),0)</f>
        <v>0</v>
      </c>
      <c r="T57" s="302">
        <f>R57-S57</f>
        <v>0</v>
      </c>
      <c r="U57" s="296"/>
      <c r="X57" s="268">
        <f t="shared" ref="X57:AP57" si="10">IF($U57=X$26,$O57,0)</f>
        <v>0</v>
      </c>
      <c r="Y57" s="268">
        <f t="shared" si="10"/>
        <v>0</v>
      </c>
      <c r="Z57" s="268">
        <f t="shared" si="10"/>
        <v>0</v>
      </c>
      <c r="AA57" s="268">
        <f t="shared" si="10"/>
        <v>0</v>
      </c>
      <c r="AB57" s="268">
        <f t="shared" si="10"/>
        <v>0</v>
      </c>
      <c r="AC57" s="268">
        <f t="shared" si="10"/>
        <v>0</v>
      </c>
      <c r="AD57" s="268">
        <f t="shared" si="10"/>
        <v>0</v>
      </c>
      <c r="AE57" s="268">
        <f t="shared" si="10"/>
        <v>0</v>
      </c>
      <c r="AF57" s="268">
        <f t="shared" si="10"/>
        <v>0</v>
      </c>
      <c r="AG57" s="268">
        <f t="shared" si="10"/>
        <v>0</v>
      </c>
      <c r="AH57" s="268">
        <f t="shared" si="10"/>
        <v>0</v>
      </c>
      <c r="AI57" s="268">
        <f t="shared" si="10"/>
        <v>0</v>
      </c>
      <c r="AJ57" s="268">
        <f t="shared" si="10"/>
        <v>0</v>
      </c>
      <c r="AK57" s="268">
        <f t="shared" si="10"/>
        <v>0</v>
      </c>
      <c r="AL57" s="268">
        <f t="shared" si="10"/>
        <v>0</v>
      </c>
      <c r="AM57" s="268">
        <f t="shared" si="10"/>
        <v>0</v>
      </c>
      <c r="AN57" s="268">
        <f t="shared" si="10"/>
        <v>0</v>
      </c>
      <c r="AO57" s="268">
        <f t="shared" si="10"/>
        <v>0</v>
      </c>
      <c r="AP57" s="268">
        <f t="shared" si="10"/>
        <v>0</v>
      </c>
      <c r="AS57" s="268">
        <f t="shared" ref="AS57:BK57" si="11">IF($U57=AS$26,$T57,0)</f>
        <v>0</v>
      </c>
      <c r="AT57" s="268">
        <f t="shared" si="11"/>
        <v>0</v>
      </c>
      <c r="AU57" s="268">
        <f t="shared" si="11"/>
        <v>0</v>
      </c>
      <c r="AV57" s="268">
        <f t="shared" si="11"/>
        <v>0</v>
      </c>
      <c r="AW57" s="268">
        <f t="shared" si="11"/>
        <v>0</v>
      </c>
      <c r="AX57" s="268">
        <f t="shared" si="11"/>
        <v>0</v>
      </c>
      <c r="AY57" s="268">
        <f t="shared" si="11"/>
        <v>0</v>
      </c>
      <c r="AZ57" s="268">
        <f t="shared" si="11"/>
        <v>0</v>
      </c>
      <c r="BA57" s="268">
        <f t="shared" si="11"/>
        <v>0</v>
      </c>
      <c r="BB57" s="268">
        <f t="shared" si="11"/>
        <v>0</v>
      </c>
      <c r="BC57" s="268">
        <f t="shared" si="11"/>
        <v>0</v>
      </c>
      <c r="BD57" s="268">
        <f t="shared" si="11"/>
        <v>0</v>
      </c>
      <c r="BE57" s="268">
        <f t="shared" si="11"/>
        <v>0</v>
      </c>
      <c r="BF57" s="268">
        <f t="shared" si="11"/>
        <v>0</v>
      </c>
      <c r="BG57" s="268">
        <f t="shared" si="11"/>
        <v>0</v>
      </c>
      <c r="BH57" s="268">
        <f t="shared" si="11"/>
        <v>0</v>
      </c>
      <c r="BI57" s="268">
        <f t="shared" si="11"/>
        <v>0</v>
      </c>
      <c r="BJ57" s="268">
        <f t="shared" si="11"/>
        <v>0</v>
      </c>
      <c r="BK57" s="268">
        <f t="shared" si="11"/>
        <v>0</v>
      </c>
    </row>
    <row r="58" spans="1:63">
      <c r="A58" s="253"/>
      <c r="B58" s="188"/>
      <c r="C58" s="165" t="s">
        <v>73</v>
      </c>
      <c r="D58" s="194"/>
      <c r="E58" s="165" t="s">
        <v>76</v>
      </c>
      <c r="F58" s="290"/>
      <c r="G58" s="273"/>
      <c r="H58" s="274"/>
      <c r="I58" s="266"/>
      <c r="J58" s="300"/>
      <c r="K58" s="300"/>
      <c r="L58" s="309"/>
      <c r="M58" s="315"/>
      <c r="N58" s="312"/>
      <c r="O58" s="300"/>
      <c r="P58" s="266"/>
      <c r="Q58" s="303"/>
      <c r="R58" s="303"/>
      <c r="S58" s="306"/>
      <c r="T58" s="303"/>
      <c r="U58" s="297"/>
      <c r="X58" s="269"/>
      <c r="Y58" s="269"/>
      <c r="Z58" s="269"/>
      <c r="AA58" s="269"/>
      <c r="AB58" s="269"/>
      <c r="AC58" s="269"/>
      <c r="AD58" s="269"/>
      <c r="AE58" s="269"/>
      <c r="AF58" s="269"/>
      <c r="AG58" s="269"/>
      <c r="AH58" s="269"/>
      <c r="AI58" s="269"/>
      <c r="AJ58" s="269"/>
      <c r="AK58" s="269"/>
      <c r="AL58" s="269"/>
      <c r="AM58" s="269"/>
      <c r="AN58" s="269"/>
      <c r="AO58" s="269"/>
      <c r="AP58" s="269"/>
      <c r="AS58" s="269"/>
      <c r="AT58" s="269"/>
      <c r="AU58" s="269"/>
      <c r="AV58" s="269"/>
      <c r="AW58" s="269"/>
      <c r="AX58" s="269"/>
      <c r="AY58" s="269"/>
      <c r="AZ58" s="269"/>
      <c r="BA58" s="269"/>
      <c r="BB58" s="269"/>
      <c r="BC58" s="269"/>
      <c r="BD58" s="269"/>
      <c r="BE58" s="269"/>
      <c r="BF58" s="269"/>
      <c r="BG58" s="269"/>
      <c r="BH58" s="269"/>
      <c r="BI58" s="269"/>
      <c r="BJ58" s="269"/>
      <c r="BK58" s="269"/>
    </row>
    <row r="59" spans="1:63">
      <c r="A59" s="253"/>
      <c r="B59" s="188"/>
      <c r="C59" s="165" t="s">
        <v>74</v>
      </c>
      <c r="D59" s="194"/>
      <c r="E59" s="165" t="s">
        <v>77</v>
      </c>
      <c r="F59" s="290"/>
      <c r="G59" s="273"/>
      <c r="H59" s="274"/>
      <c r="I59" s="266"/>
      <c r="J59" s="300"/>
      <c r="K59" s="300"/>
      <c r="L59" s="309"/>
      <c r="M59" s="315"/>
      <c r="N59" s="312"/>
      <c r="O59" s="300"/>
      <c r="P59" s="266"/>
      <c r="Q59" s="303"/>
      <c r="R59" s="303"/>
      <c r="S59" s="306"/>
      <c r="T59" s="303"/>
      <c r="U59" s="297"/>
      <c r="X59" s="269"/>
      <c r="Y59" s="269"/>
      <c r="Z59" s="269"/>
      <c r="AA59" s="269"/>
      <c r="AB59" s="269"/>
      <c r="AC59" s="269"/>
      <c r="AD59" s="269"/>
      <c r="AE59" s="269"/>
      <c r="AF59" s="269"/>
      <c r="AG59" s="269"/>
      <c r="AH59" s="269"/>
      <c r="AI59" s="269"/>
      <c r="AJ59" s="269"/>
      <c r="AK59" s="269"/>
      <c r="AL59" s="269"/>
      <c r="AM59" s="269"/>
      <c r="AN59" s="269"/>
      <c r="AO59" s="269"/>
      <c r="AP59" s="269"/>
      <c r="AS59" s="269"/>
      <c r="AT59" s="269"/>
      <c r="AU59" s="269"/>
      <c r="AV59" s="269"/>
      <c r="AW59" s="269"/>
      <c r="AX59" s="269"/>
      <c r="AY59" s="269"/>
      <c r="AZ59" s="269"/>
      <c r="BA59" s="269"/>
      <c r="BB59" s="269"/>
      <c r="BC59" s="269"/>
      <c r="BD59" s="269"/>
      <c r="BE59" s="269"/>
      <c r="BF59" s="269"/>
      <c r="BG59" s="269"/>
      <c r="BH59" s="269"/>
      <c r="BI59" s="269"/>
      <c r="BJ59" s="269"/>
      <c r="BK59" s="269"/>
    </row>
    <row r="60" spans="1:63">
      <c r="A60" s="253"/>
      <c r="B60" s="222"/>
      <c r="C60" s="166"/>
      <c r="D60" s="194"/>
      <c r="E60" s="167" t="s">
        <v>78</v>
      </c>
      <c r="F60" s="290"/>
      <c r="G60" s="273"/>
      <c r="H60" s="274"/>
      <c r="I60" s="266"/>
      <c r="J60" s="300"/>
      <c r="K60" s="300"/>
      <c r="L60" s="309"/>
      <c r="M60" s="315"/>
      <c r="N60" s="312"/>
      <c r="O60" s="300"/>
      <c r="P60" s="266"/>
      <c r="Q60" s="303"/>
      <c r="R60" s="303"/>
      <c r="S60" s="306"/>
      <c r="T60" s="303"/>
      <c r="U60" s="297"/>
      <c r="X60" s="269"/>
      <c r="Y60" s="269"/>
      <c r="Z60" s="269"/>
      <c r="AA60" s="269"/>
      <c r="AB60" s="269"/>
      <c r="AC60" s="269"/>
      <c r="AD60" s="269"/>
      <c r="AE60" s="269"/>
      <c r="AF60" s="269"/>
      <c r="AG60" s="269"/>
      <c r="AH60" s="269"/>
      <c r="AI60" s="269"/>
      <c r="AJ60" s="269"/>
      <c r="AK60" s="269"/>
      <c r="AL60" s="269"/>
      <c r="AM60" s="269"/>
      <c r="AN60" s="269"/>
      <c r="AO60" s="269"/>
      <c r="AP60" s="269"/>
      <c r="AS60" s="269"/>
      <c r="AT60" s="269"/>
      <c r="AU60" s="269"/>
      <c r="AV60" s="269"/>
      <c r="AW60" s="269"/>
      <c r="AX60" s="269"/>
      <c r="AY60" s="269"/>
      <c r="AZ60" s="269"/>
      <c r="BA60" s="269"/>
      <c r="BB60" s="269"/>
      <c r="BC60" s="269"/>
      <c r="BD60" s="269"/>
      <c r="BE60" s="269"/>
      <c r="BF60" s="269"/>
      <c r="BG60" s="269"/>
      <c r="BH60" s="269"/>
      <c r="BI60" s="269"/>
      <c r="BJ60" s="269"/>
      <c r="BK60" s="269"/>
    </row>
    <row r="61" spans="1:63">
      <c r="A61" s="253"/>
      <c r="B61" s="222"/>
      <c r="C61" s="166"/>
      <c r="D61" s="194"/>
      <c r="E61" s="167" t="s">
        <v>79</v>
      </c>
      <c r="F61" s="290"/>
      <c r="G61" s="273"/>
      <c r="H61" s="274"/>
      <c r="I61" s="266"/>
      <c r="J61" s="300"/>
      <c r="K61" s="300"/>
      <c r="L61" s="309"/>
      <c r="M61" s="315"/>
      <c r="N61" s="312"/>
      <c r="O61" s="300"/>
      <c r="P61" s="266"/>
      <c r="Q61" s="303"/>
      <c r="R61" s="303"/>
      <c r="S61" s="306"/>
      <c r="T61" s="303"/>
      <c r="U61" s="297"/>
      <c r="X61" s="270"/>
      <c r="Y61" s="270"/>
      <c r="Z61" s="270"/>
      <c r="AA61" s="270"/>
      <c r="AB61" s="270"/>
      <c r="AC61" s="270"/>
      <c r="AD61" s="270"/>
      <c r="AE61" s="270"/>
      <c r="AF61" s="270"/>
      <c r="AG61" s="270"/>
      <c r="AH61" s="270"/>
      <c r="AI61" s="270"/>
      <c r="AJ61" s="270"/>
      <c r="AK61" s="270"/>
      <c r="AL61" s="270"/>
      <c r="AM61" s="270"/>
      <c r="AN61" s="270"/>
      <c r="AO61" s="270"/>
      <c r="AP61" s="270"/>
      <c r="AS61" s="270"/>
      <c r="AT61" s="270"/>
      <c r="AU61" s="270"/>
      <c r="AV61" s="270"/>
      <c r="AW61" s="270"/>
      <c r="AX61" s="270"/>
      <c r="AY61" s="270"/>
      <c r="AZ61" s="270"/>
      <c r="BA61" s="270"/>
      <c r="BB61" s="270"/>
      <c r="BC61" s="270"/>
      <c r="BD61" s="270"/>
      <c r="BE61" s="270"/>
      <c r="BF61" s="270"/>
      <c r="BG61" s="270"/>
      <c r="BH61" s="270"/>
      <c r="BI61" s="270"/>
      <c r="BJ61" s="270"/>
      <c r="BK61" s="270"/>
    </row>
    <row r="62" spans="1:63" ht="13.5" thickBot="1">
      <c r="A62" s="254"/>
      <c r="B62" s="225"/>
      <c r="C62" s="214"/>
      <c r="D62" s="213"/>
      <c r="E62" s="215" t="s">
        <v>142</v>
      </c>
      <c r="F62" s="291"/>
      <c r="G62" s="275"/>
      <c r="H62" s="276"/>
      <c r="I62" s="267"/>
      <c r="J62" s="301"/>
      <c r="K62" s="301"/>
      <c r="L62" s="310"/>
      <c r="M62" s="316"/>
      <c r="N62" s="313"/>
      <c r="O62" s="301"/>
      <c r="P62" s="267"/>
      <c r="Q62" s="304"/>
      <c r="R62" s="304"/>
      <c r="S62" s="307"/>
      <c r="T62" s="304"/>
      <c r="U62" s="298"/>
      <c r="X62" s="198"/>
      <c r="Y62" s="198"/>
      <c r="Z62" s="198"/>
      <c r="AA62" s="198"/>
      <c r="AB62" s="198"/>
      <c r="AC62" s="198"/>
      <c r="AD62" s="198"/>
      <c r="AE62" s="198"/>
      <c r="AF62" s="198"/>
      <c r="AG62" s="198"/>
      <c r="AH62" s="198"/>
      <c r="AI62" s="198"/>
      <c r="AJ62" s="198"/>
      <c r="AK62" s="198"/>
      <c r="AL62" s="198"/>
      <c r="AM62" s="198"/>
      <c r="AN62" s="198"/>
      <c r="AO62" s="198"/>
      <c r="AP62" s="198"/>
      <c r="AS62" s="198"/>
      <c r="AT62" s="198"/>
      <c r="AU62" s="198"/>
      <c r="AV62" s="198"/>
      <c r="AW62" s="198"/>
      <c r="AX62" s="198"/>
      <c r="AY62" s="198"/>
      <c r="AZ62" s="198"/>
      <c r="BA62" s="198"/>
      <c r="BB62" s="198"/>
      <c r="BC62" s="198"/>
      <c r="BD62" s="198"/>
      <c r="BE62" s="198"/>
      <c r="BF62" s="198"/>
      <c r="BG62" s="198"/>
      <c r="BH62" s="198"/>
      <c r="BI62" s="198"/>
      <c r="BJ62" s="198"/>
      <c r="BK62" s="198"/>
    </row>
    <row r="63" spans="1:63">
      <c r="A63" s="252" t="str">
        <f>A168</f>
        <v>P1-4 Permeable Pavement - Standard</v>
      </c>
      <c r="B63" s="187"/>
      <c r="C63" s="164" t="s">
        <v>29</v>
      </c>
      <c r="D63" s="193"/>
      <c r="E63" s="164" t="s">
        <v>75</v>
      </c>
      <c r="F63" s="289">
        <f>1.7/12*('Site Data'!$F$26*$B63+'Site Data'!$F$27*($B64+$B65)+'Site Data'!$F$28*SUM($D63:$D68))</f>
        <v>0</v>
      </c>
      <c r="G63" s="277" t="s">
        <v>69</v>
      </c>
      <c r="H63" s="278"/>
      <c r="I63" s="265" t="s">
        <v>14</v>
      </c>
      <c r="J63" s="299">
        <f>AD153</f>
        <v>0</v>
      </c>
      <c r="K63" s="299">
        <f>F63+J63</f>
        <v>0</v>
      </c>
      <c r="L63" s="314"/>
      <c r="M63" s="314"/>
      <c r="N63" s="311">
        <f>IF(L63*0.045&lt;=K63,L63*0.045,K63)</f>
        <v>0</v>
      </c>
      <c r="O63" s="299">
        <f>K63-N63</f>
        <v>0</v>
      </c>
      <c r="P63" s="265">
        <v>0.65</v>
      </c>
      <c r="Q63" s="302">
        <f>AY153</f>
        <v>0</v>
      </c>
      <c r="R63" s="302">
        <f>1.7/12*('Site Data'!$F$26*B63*'Site Data'!$C$16+'Site Data'!$F$27*(SUMPRODUCT(B64:B65,'Site Data'!$C$19:$C$20))+'Site Data'!$F$28*(SUMPRODUCT(D63:D68,'Site Data'!$C$24:$C$29)))*2.72/43560+Q63</f>
        <v>0</v>
      </c>
      <c r="S63" s="305">
        <f>IF(K63&gt;0,IF(M63&lt;K63,(R63*N63/K63)+(M63-N63)/K63*P63*R63,(R63*N63/K63)+(K63-N63)/K63*P63*R63),0)</f>
        <v>0</v>
      </c>
      <c r="T63" s="302">
        <f>R63-S63</f>
        <v>0</v>
      </c>
      <c r="U63" s="296"/>
      <c r="X63" s="268">
        <f t="shared" ref="X63:AP63" si="12">IF($U63=X$26,$O63,0)</f>
        <v>0</v>
      </c>
      <c r="Y63" s="268">
        <f t="shared" si="12"/>
        <v>0</v>
      </c>
      <c r="Z63" s="268">
        <f t="shared" si="12"/>
        <v>0</v>
      </c>
      <c r="AA63" s="268">
        <f t="shared" si="12"/>
        <v>0</v>
      </c>
      <c r="AB63" s="268">
        <f t="shared" si="12"/>
        <v>0</v>
      </c>
      <c r="AC63" s="268">
        <f t="shared" si="12"/>
        <v>0</v>
      </c>
      <c r="AD63" s="268">
        <f t="shared" si="12"/>
        <v>0</v>
      </c>
      <c r="AE63" s="268">
        <f t="shared" si="12"/>
        <v>0</v>
      </c>
      <c r="AF63" s="268">
        <f t="shared" si="12"/>
        <v>0</v>
      </c>
      <c r="AG63" s="268">
        <f t="shared" si="12"/>
        <v>0</v>
      </c>
      <c r="AH63" s="268">
        <f t="shared" si="12"/>
        <v>0</v>
      </c>
      <c r="AI63" s="268">
        <f t="shared" si="12"/>
        <v>0</v>
      </c>
      <c r="AJ63" s="268">
        <f t="shared" si="12"/>
        <v>0</v>
      </c>
      <c r="AK63" s="268">
        <f t="shared" si="12"/>
        <v>0</v>
      </c>
      <c r="AL63" s="268">
        <f t="shared" si="12"/>
        <v>0</v>
      </c>
      <c r="AM63" s="268">
        <f t="shared" si="12"/>
        <v>0</v>
      </c>
      <c r="AN63" s="268">
        <f t="shared" si="12"/>
        <v>0</v>
      </c>
      <c r="AO63" s="268">
        <f t="shared" si="12"/>
        <v>0</v>
      </c>
      <c r="AP63" s="268">
        <f t="shared" si="12"/>
        <v>0</v>
      </c>
      <c r="AS63" s="268">
        <f t="shared" ref="AS63:BK63" si="13">IF($U63=AS$26,$T63,0)</f>
        <v>0</v>
      </c>
      <c r="AT63" s="268">
        <f t="shared" si="13"/>
        <v>0</v>
      </c>
      <c r="AU63" s="268">
        <f t="shared" si="13"/>
        <v>0</v>
      </c>
      <c r="AV63" s="268">
        <f t="shared" si="13"/>
        <v>0</v>
      </c>
      <c r="AW63" s="268">
        <f t="shared" si="13"/>
        <v>0</v>
      </c>
      <c r="AX63" s="268">
        <f t="shared" si="13"/>
        <v>0</v>
      </c>
      <c r="AY63" s="268">
        <f t="shared" si="13"/>
        <v>0</v>
      </c>
      <c r="AZ63" s="268">
        <f t="shared" si="13"/>
        <v>0</v>
      </c>
      <c r="BA63" s="268">
        <f t="shared" si="13"/>
        <v>0</v>
      </c>
      <c r="BB63" s="268">
        <f t="shared" si="13"/>
        <v>0</v>
      </c>
      <c r="BC63" s="268">
        <f t="shared" si="13"/>
        <v>0</v>
      </c>
      <c r="BD63" s="268">
        <f t="shared" si="13"/>
        <v>0</v>
      </c>
      <c r="BE63" s="268">
        <f t="shared" si="13"/>
        <v>0</v>
      </c>
      <c r="BF63" s="268">
        <f t="shared" si="13"/>
        <v>0</v>
      </c>
      <c r="BG63" s="268">
        <f t="shared" si="13"/>
        <v>0</v>
      </c>
      <c r="BH63" s="268">
        <f t="shared" si="13"/>
        <v>0</v>
      </c>
      <c r="BI63" s="268">
        <f t="shared" si="13"/>
        <v>0</v>
      </c>
      <c r="BJ63" s="268">
        <f t="shared" si="13"/>
        <v>0</v>
      </c>
      <c r="BK63" s="268">
        <f t="shared" si="13"/>
        <v>0</v>
      </c>
    </row>
    <row r="64" spans="1:63">
      <c r="A64" s="253"/>
      <c r="B64" s="188"/>
      <c r="C64" s="165" t="s">
        <v>73</v>
      </c>
      <c r="D64" s="194"/>
      <c r="E64" s="165" t="s">
        <v>76</v>
      </c>
      <c r="F64" s="290"/>
      <c r="G64" s="279"/>
      <c r="H64" s="280"/>
      <c r="I64" s="266"/>
      <c r="J64" s="300"/>
      <c r="K64" s="300"/>
      <c r="L64" s="315"/>
      <c r="M64" s="315"/>
      <c r="N64" s="312"/>
      <c r="O64" s="300"/>
      <c r="P64" s="266"/>
      <c r="Q64" s="303"/>
      <c r="R64" s="303"/>
      <c r="S64" s="306"/>
      <c r="T64" s="303"/>
      <c r="U64" s="297"/>
      <c r="X64" s="269"/>
      <c r="Y64" s="269"/>
      <c r="Z64" s="269"/>
      <c r="AA64" s="269"/>
      <c r="AB64" s="269"/>
      <c r="AC64" s="269"/>
      <c r="AD64" s="269"/>
      <c r="AE64" s="269"/>
      <c r="AF64" s="269"/>
      <c r="AG64" s="269"/>
      <c r="AH64" s="269"/>
      <c r="AI64" s="269"/>
      <c r="AJ64" s="269"/>
      <c r="AK64" s="269"/>
      <c r="AL64" s="269"/>
      <c r="AM64" s="269"/>
      <c r="AN64" s="269"/>
      <c r="AO64" s="269"/>
      <c r="AP64" s="269"/>
      <c r="AS64" s="269"/>
      <c r="AT64" s="269"/>
      <c r="AU64" s="269"/>
      <c r="AV64" s="269"/>
      <c r="AW64" s="269"/>
      <c r="AX64" s="269"/>
      <c r="AY64" s="269"/>
      <c r="AZ64" s="269"/>
      <c r="BA64" s="269"/>
      <c r="BB64" s="269"/>
      <c r="BC64" s="269"/>
      <c r="BD64" s="269"/>
      <c r="BE64" s="269"/>
      <c r="BF64" s="269"/>
      <c r="BG64" s="269"/>
      <c r="BH64" s="269"/>
      <c r="BI64" s="269"/>
      <c r="BJ64" s="269"/>
      <c r="BK64" s="269"/>
    </row>
    <row r="65" spans="1:63">
      <c r="A65" s="253"/>
      <c r="B65" s="188"/>
      <c r="C65" s="165" t="s">
        <v>74</v>
      </c>
      <c r="D65" s="194"/>
      <c r="E65" s="165" t="s">
        <v>77</v>
      </c>
      <c r="F65" s="290"/>
      <c r="G65" s="279"/>
      <c r="H65" s="280"/>
      <c r="I65" s="266"/>
      <c r="J65" s="300"/>
      <c r="K65" s="300"/>
      <c r="L65" s="315"/>
      <c r="M65" s="315"/>
      <c r="N65" s="312"/>
      <c r="O65" s="300"/>
      <c r="P65" s="266"/>
      <c r="Q65" s="303"/>
      <c r="R65" s="303"/>
      <c r="S65" s="306"/>
      <c r="T65" s="303"/>
      <c r="U65" s="297"/>
      <c r="X65" s="269"/>
      <c r="Y65" s="269"/>
      <c r="Z65" s="269"/>
      <c r="AA65" s="269"/>
      <c r="AB65" s="269"/>
      <c r="AC65" s="269"/>
      <c r="AD65" s="269"/>
      <c r="AE65" s="269"/>
      <c r="AF65" s="269"/>
      <c r="AG65" s="269"/>
      <c r="AH65" s="269"/>
      <c r="AI65" s="269"/>
      <c r="AJ65" s="269"/>
      <c r="AK65" s="269"/>
      <c r="AL65" s="269"/>
      <c r="AM65" s="269"/>
      <c r="AN65" s="269"/>
      <c r="AO65" s="269"/>
      <c r="AP65" s="269"/>
      <c r="AS65" s="269"/>
      <c r="AT65" s="269"/>
      <c r="AU65" s="269"/>
      <c r="AV65" s="269"/>
      <c r="AW65" s="269"/>
      <c r="AX65" s="269"/>
      <c r="AY65" s="269"/>
      <c r="AZ65" s="269"/>
      <c r="BA65" s="269"/>
      <c r="BB65" s="269"/>
      <c r="BC65" s="269"/>
      <c r="BD65" s="269"/>
      <c r="BE65" s="269"/>
      <c r="BF65" s="269"/>
      <c r="BG65" s="269"/>
      <c r="BH65" s="269"/>
      <c r="BI65" s="269"/>
      <c r="BJ65" s="269"/>
      <c r="BK65" s="269"/>
    </row>
    <row r="66" spans="1:63">
      <c r="A66" s="253"/>
      <c r="B66" s="222"/>
      <c r="C66" s="166"/>
      <c r="D66" s="194"/>
      <c r="E66" s="167" t="s">
        <v>78</v>
      </c>
      <c r="F66" s="290"/>
      <c r="G66" s="279"/>
      <c r="H66" s="280"/>
      <c r="I66" s="266"/>
      <c r="J66" s="300"/>
      <c r="K66" s="300"/>
      <c r="L66" s="315"/>
      <c r="M66" s="315"/>
      <c r="N66" s="312"/>
      <c r="O66" s="300"/>
      <c r="P66" s="266"/>
      <c r="Q66" s="303"/>
      <c r="R66" s="303"/>
      <c r="S66" s="306"/>
      <c r="T66" s="303"/>
      <c r="U66" s="297"/>
      <c r="X66" s="269"/>
      <c r="Y66" s="269"/>
      <c r="Z66" s="269"/>
      <c r="AA66" s="269"/>
      <c r="AB66" s="269"/>
      <c r="AC66" s="269"/>
      <c r="AD66" s="269"/>
      <c r="AE66" s="269"/>
      <c r="AF66" s="269"/>
      <c r="AG66" s="269"/>
      <c r="AH66" s="269"/>
      <c r="AI66" s="269"/>
      <c r="AJ66" s="269"/>
      <c r="AK66" s="269"/>
      <c r="AL66" s="269"/>
      <c r="AM66" s="269"/>
      <c r="AN66" s="269"/>
      <c r="AO66" s="269"/>
      <c r="AP66" s="269"/>
      <c r="AS66" s="269"/>
      <c r="AT66" s="269"/>
      <c r="AU66" s="269"/>
      <c r="AV66" s="269"/>
      <c r="AW66" s="269"/>
      <c r="AX66" s="269"/>
      <c r="AY66" s="269"/>
      <c r="AZ66" s="269"/>
      <c r="BA66" s="269"/>
      <c r="BB66" s="269"/>
      <c r="BC66" s="269"/>
      <c r="BD66" s="269"/>
      <c r="BE66" s="269"/>
      <c r="BF66" s="269"/>
      <c r="BG66" s="269"/>
      <c r="BH66" s="269"/>
      <c r="BI66" s="269"/>
      <c r="BJ66" s="269"/>
      <c r="BK66" s="269"/>
    </row>
    <row r="67" spans="1:63">
      <c r="A67" s="253"/>
      <c r="B67" s="222"/>
      <c r="C67" s="166"/>
      <c r="D67" s="194"/>
      <c r="E67" s="167" t="s">
        <v>79</v>
      </c>
      <c r="F67" s="290"/>
      <c r="G67" s="279"/>
      <c r="H67" s="280"/>
      <c r="I67" s="266"/>
      <c r="J67" s="300"/>
      <c r="K67" s="300"/>
      <c r="L67" s="315"/>
      <c r="M67" s="315"/>
      <c r="N67" s="312"/>
      <c r="O67" s="300"/>
      <c r="P67" s="266"/>
      <c r="Q67" s="303"/>
      <c r="R67" s="303"/>
      <c r="S67" s="306"/>
      <c r="T67" s="303"/>
      <c r="U67" s="297"/>
      <c r="X67" s="270"/>
      <c r="Y67" s="270"/>
      <c r="Z67" s="270"/>
      <c r="AA67" s="270"/>
      <c r="AB67" s="270"/>
      <c r="AC67" s="270"/>
      <c r="AD67" s="270"/>
      <c r="AE67" s="270"/>
      <c r="AF67" s="270"/>
      <c r="AG67" s="270"/>
      <c r="AH67" s="270"/>
      <c r="AI67" s="270"/>
      <c r="AJ67" s="270"/>
      <c r="AK67" s="270"/>
      <c r="AL67" s="270"/>
      <c r="AM67" s="270"/>
      <c r="AN67" s="270"/>
      <c r="AO67" s="270"/>
      <c r="AP67" s="270"/>
      <c r="AS67" s="270"/>
      <c r="AT67" s="270"/>
      <c r="AU67" s="270"/>
      <c r="AV67" s="270"/>
      <c r="AW67" s="270"/>
      <c r="AX67" s="270"/>
      <c r="AY67" s="270"/>
      <c r="AZ67" s="270"/>
      <c r="BA67" s="270"/>
      <c r="BB67" s="270"/>
      <c r="BC67" s="270"/>
      <c r="BD67" s="270"/>
      <c r="BE67" s="270"/>
      <c r="BF67" s="270"/>
      <c r="BG67" s="270"/>
      <c r="BH67" s="270"/>
      <c r="BI67" s="270"/>
      <c r="BJ67" s="270"/>
      <c r="BK67" s="270"/>
    </row>
    <row r="68" spans="1:63" ht="13.5" thickBot="1">
      <c r="A68" s="254"/>
      <c r="B68" s="225"/>
      <c r="C68" s="214"/>
      <c r="D68" s="213"/>
      <c r="E68" s="215" t="s">
        <v>142</v>
      </c>
      <c r="F68" s="291"/>
      <c r="G68" s="281"/>
      <c r="H68" s="282"/>
      <c r="I68" s="267"/>
      <c r="J68" s="301"/>
      <c r="K68" s="301"/>
      <c r="L68" s="316"/>
      <c r="M68" s="316"/>
      <c r="N68" s="313"/>
      <c r="O68" s="301"/>
      <c r="P68" s="267"/>
      <c r="Q68" s="304"/>
      <c r="R68" s="304"/>
      <c r="S68" s="307"/>
      <c r="T68" s="304"/>
      <c r="U68" s="298"/>
      <c r="X68" s="198"/>
      <c r="Y68" s="198"/>
      <c r="Z68" s="198"/>
      <c r="AA68" s="198"/>
      <c r="AB68" s="198"/>
      <c r="AC68" s="198"/>
      <c r="AD68" s="198"/>
      <c r="AE68" s="198"/>
      <c r="AF68" s="198"/>
      <c r="AG68" s="198"/>
      <c r="AH68" s="198"/>
      <c r="AI68" s="198"/>
      <c r="AJ68" s="198"/>
      <c r="AK68" s="198"/>
      <c r="AL68" s="198"/>
      <c r="AM68" s="198"/>
      <c r="AN68" s="198"/>
      <c r="AO68" s="198"/>
      <c r="AP68" s="198"/>
      <c r="AS68" s="198"/>
      <c r="AT68" s="198"/>
      <c r="AU68" s="198"/>
      <c r="AV68" s="198"/>
      <c r="AW68" s="198"/>
      <c r="AX68" s="198"/>
      <c r="AY68" s="198"/>
      <c r="AZ68" s="198"/>
      <c r="BA68" s="198"/>
      <c r="BB68" s="198"/>
      <c r="BC68" s="198"/>
      <c r="BD68" s="198"/>
      <c r="BE68" s="198"/>
      <c r="BF68" s="198"/>
      <c r="BG68" s="198"/>
      <c r="BH68" s="198"/>
      <c r="BI68" s="198"/>
      <c r="BJ68" s="198"/>
      <c r="BK68" s="198"/>
    </row>
    <row r="69" spans="1:63">
      <c r="A69" s="252" t="str">
        <f>A169</f>
        <v>B1-5 Bioretention - Enhanced</v>
      </c>
      <c r="B69" s="187"/>
      <c r="C69" s="164" t="s">
        <v>29</v>
      </c>
      <c r="D69" s="193"/>
      <c r="E69" s="164" t="s">
        <v>75</v>
      </c>
      <c r="F69" s="289">
        <f>1.7/12*('Site Data'!$F$26*$B69+'Site Data'!$F$27*($B70+$B71)+'Site Data'!$F$28*SUM($D69:$D74))</f>
        <v>0</v>
      </c>
      <c r="G69" s="277" t="s">
        <v>47</v>
      </c>
      <c r="H69" s="278"/>
      <c r="I69" s="265">
        <v>1</v>
      </c>
      <c r="J69" s="299">
        <f>AE153</f>
        <v>0</v>
      </c>
      <c r="K69" s="299">
        <f>F69+J69</f>
        <v>0</v>
      </c>
      <c r="L69" s="308" t="s">
        <v>14</v>
      </c>
      <c r="M69" s="314"/>
      <c r="N69" s="311">
        <f>IF(M69*I69&lt;=K69,M69*I69,K69)</f>
        <v>0</v>
      </c>
      <c r="O69" s="299">
        <f>K69-N69</f>
        <v>0</v>
      </c>
      <c r="P69" s="265"/>
      <c r="Q69" s="302">
        <f>AZ153</f>
        <v>0</v>
      </c>
      <c r="R69" s="302">
        <f>1.7/12*('Site Data'!$F$26*B69*'Site Data'!$C$16+'Site Data'!$F$27*(SUMPRODUCT(B70:B71,'Site Data'!$C$19:$C$20))+'Site Data'!$F$28*(SUMPRODUCT(D69:D74,'Site Data'!$C$24:$C$29)))*2.72/43560+Q69</f>
        <v>0</v>
      </c>
      <c r="S69" s="305">
        <f>IF(K69&gt;0,IF(M69&lt;K69,(R69*N69/K69)+(M69-N69)/K69*P69*R69,(R69*N69/K69)+(K69-N69)/K69*P69*R69),0)</f>
        <v>0</v>
      </c>
      <c r="T69" s="302">
        <f>R69-S69</f>
        <v>0</v>
      </c>
      <c r="U69" s="296"/>
      <c r="X69" s="268">
        <f t="shared" ref="X69:AP69" si="14">IF($U69=X$26,$O69,0)</f>
        <v>0</v>
      </c>
      <c r="Y69" s="268">
        <f t="shared" si="14"/>
        <v>0</v>
      </c>
      <c r="Z69" s="268">
        <f t="shared" si="14"/>
        <v>0</v>
      </c>
      <c r="AA69" s="268">
        <f t="shared" si="14"/>
        <v>0</v>
      </c>
      <c r="AB69" s="268">
        <f t="shared" si="14"/>
        <v>0</v>
      </c>
      <c r="AC69" s="268">
        <f t="shared" si="14"/>
        <v>0</v>
      </c>
      <c r="AD69" s="268">
        <f t="shared" si="14"/>
        <v>0</v>
      </c>
      <c r="AE69" s="268">
        <f t="shared" si="14"/>
        <v>0</v>
      </c>
      <c r="AF69" s="268">
        <f t="shared" si="14"/>
        <v>0</v>
      </c>
      <c r="AG69" s="268">
        <f t="shared" si="14"/>
        <v>0</v>
      </c>
      <c r="AH69" s="268">
        <f t="shared" si="14"/>
        <v>0</v>
      </c>
      <c r="AI69" s="268">
        <f t="shared" si="14"/>
        <v>0</v>
      </c>
      <c r="AJ69" s="268">
        <f t="shared" si="14"/>
        <v>0</v>
      </c>
      <c r="AK69" s="268">
        <f t="shared" si="14"/>
        <v>0</v>
      </c>
      <c r="AL69" s="268">
        <f t="shared" si="14"/>
        <v>0</v>
      </c>
      <c r="AM69" s="268">
        <f t="shared" si="14"/>
        <v>0</v>
      </c>
      <c r="AN69" s="268">
        <f t="shared" si="14"/>
        <v>0</v>
      </c>
      <c r="AO69" s="268">
        <f t="shared" si="14"/>
        <v>0</v>
      </c>
      <c r="AP69" s="268">
        <f t="shared" si="14"/>
        <v>0</v>
      </c>
      <c r="AS69" s="268">
        <f t="shared" ref="AS69:BK69" si="15">IF($U69=AS$26,$T69,0)</f>
        <v>0</v>
      </c>
      <c r="AT69" s="268">
        <f t="shared" si="15"/>
        <v>0</v>
      </c>
      <c r="AU69" s="268">
        <f t="shared" si="15"/>
        <v>0</v>
      </c>
      <c r="AV69" s="268">
        <f t="shared" si="15"/>
        <v>0</v>
      </c>
      <c r="AW69" s="268">
        <f t="shared" si="15"/>
        <v>0</v>
      </c>
      <c r="AX69" s="268">
        <f t="shared" si="15"/>
        <v>0</v>
      </c>
      <c r="AY69" s="268">
        <f t="shared" si="15"/>
        <v>0</v>
      </c>
      <c r="AZ69" s="268">
        <f t="shared" si="15"/>
        <v>0</v>
      </c>
      <c r="BA69" s="268">
        <f t="shared" si="15"/>
        <v>0</v>
      </c>
      <c r="BB69" s="268">
        <f t="shared" si="15"/>
        <v>0</v>
      </c>
      <c r="BC69" s="268">
        <f t="shared" si="15"/>
        <v>0</v>
      </c>
      <c r="BD69" s="268">
        <f t="shared" si="15"/>
        <v>0</v>
      </c>
      <c r="BE69" s="268">
        <f t="shared" si="15"/>
        <v>0</v>
      </c>
      <c r="BF69" s="268">
        <f t="shared" si="15"/>
        <v>0</v>
      </c>
      <c r="BG69" s="268">
        <f t="shared" si="15"/>
        <v>0</v>
      </c>
      <c r="BH69" s="268">
        <f t="shared" si="15"/>
        <v>0</v>
      </c>
      <c r="BI69" s="268">
        <f t="shared" si="15"/>
        <v>0</v>
      </c>
      <c r="BJ69" s="268">
        <f t="shared" si="15"/>
        <v>0</v>
      </c>
      <c r="BK69" s="268">
        <f t="shared" si="15"/>
        <v>0</v>
      </c>
    </row>
    <row r="70" spans="1:63">
      <c r="A70" s="253"/>
      <c r="B70" s="188"/>
      <c r="C70" s="165" t="s">
        <v>73</v>
      </c>
      <c r="D70" s="194"/>
      <c r="E70" s="165" t="s">
        <v>76</v>
      </c>
      <c r="F70" s="290"/>
      <c r="G70" s="279"/>
      <c r="H70" s="280"/>
      <c r="I70" s="266"/>
      <c r="J70" s="300"/>
      <c r="K70" s="300"/>
      <c r="L70" s="309"/>
      <c r="M70" s="315"/>
      <c r="N70" s="312"/>
      <c r="O70" s="300"/>
      <c r="P70" s="266"/>
      <c r="Q70" s="303"/>
      <c r="R70" s="303"/>
      <c r="S70" s="306"/>
      <c r="T70" s="303"/>
      <c r="U70" s="297"/>
      <c r="X70" s="269"/>
      <c r="Y70" s="269"/>
      <c r="Z70" s="269"/>
      <c r="AA70" s="269"/>
      <c r="AB70" s="269"/>
      <c r="AC70" s="269"/>
      <c r="AD70" s="269"/>
      <c r="AE70" s="269"/>
      <c r="AF70" s="269"/>
      <c r="AG70" s="269"/>
      <c r="AH70" s="269"/>
      <c r="AI70" s="269"/>
      <c r="AJ70" s="269"/>
      <c r="AK70" s="269"/>
      <c r="AL70" s="269"/>
      <c r="AM70" s="269"/>
      <c r="AN70" s="269"/>
      <c r="AO70" s="269"/>
      <c r="AP70" s="269"/>
      <c r="AS70" s="269"/>
      <c r="AT70" s="269"/>
      <c r="AU70" s="269"/>
      <c r="AV70" s="269"/>
      <c r="AW70" s="269"/>
      <c r="AX70" s="269"/>
      <c r="AY70" s="269"/>
      <c r="AZ70" s="269"/>
      <c r="BA70" s="269"/>
      <c r="BB70" s="269"/>
      <c r="BC70" s="269"/>
      <c r="BD70" s="269"/>
      <c r="BE70" s="269"/>
      <c r="BF70" s="269"/>
      <c r="BG70" s="269"/>
      <c r="BH70" s="269"/>
      <c r="BI70" s="269"/>
      <c r="BJ70" s="269"/>
      <c r="BK70" s="269"/>
    </row>
    <row r="71" spans="1:63">
      <c r="A71" s="253"/>
      <c r="B71" s="188"/>
      <c r="C71" s="165" t="s">
        <v>74</v>
      </c>
      <c r="D71" s="194"/>
      <c r="E71" s="165" t="s">
        <v>77</v>
      </c>
      <c r="F71" s="290"/>
      <c r="G71" s="279"/>
      <c r="H71" s="280"/>
      <c r="I71" s="266"/>
      <c r="J71" s="300"/>
      <c r="K71" s="300"/>
      <c r="L71" s="309"/>
      <c r="M71" s="315"/>
      <c r="N71" s="312"/>
      <c r="O71" s="300"/>
      <c r="P71" s="266"/>
      <c r="Q71" s="303"/>
      <c r="R71" s="303"/>
      <c r="S71" s="306"/>
      <c r="T71" s="303"/>
      <c r="U71" s="297"/>
      <c r="X71" s="269"/>
      <c r="Y71" s="269"/>
      <c r="Z71" s="269"/>
      <c r="AA71" s="269"/>
      <c r="AB71" s="269"/>
      <c r="AC71" s="269"/>
      <c r="AD71" s="269"/>
      <c r="AE71" s="269"/>
      <c r="AF71" s="269"/>
      <c r="AG71" s="269"/>
      <c r="AH71" s="269"/>
      <c r="AI71" s="269"/>
      <c r="AJ71" s="269"/>
      <c r="AK71" s="269"/>
      <c r="AL71" s="269"/>
      <c r="AM71" s="269"/>
      <c r="AN71" s="269"/>
      <c r="AO71" s="269"/>
      <c r="AP71" s="269"/>
      <c r="AS71" s="269"/>
      <c r="AT71" s="269"/>
      <c r="AU71" s="269"/>
      <c r="AV71" s="269"/>
      <c r="AW71" s="269"/>
      <c r="AX71" s="269"/>
      <c r="AY71" s="269"/>
      <c r="AZ71" s="269"/>
      <c r="BA71" s="269"/>
      <c r="BB71" s="269"/>
      <c r="BC71" s="269"/>
      <c r="BD71" s="269"/>
      <c r="BE71" s="269"/>
      <c r="BF71" s="269"/>
      <c r="BG71" s="269"/>
      <c r="BH71" s="269"/>
      <c r="BI71" s="269"/>
      <c r="BJ71" s="269"/>
      <c r="BK71" s="269"/>
    </row>
    <row r="72" spans="1:63">
      <c r="A72" s="253"/>
      <c r="B72" s="222"/>
      <c r="C72" s="166"/>
      <c r="D72" s="194"/>
      <c r="E72" s="167" t="s">
        <v>78</v>
      </c>
      <c r="F72" s="290"/>
      <c r="G72" s="279"/>
      <c r="H72" s="280"/>
      <c r="I72" s="266"/>
      <c r="J72" s="300"/>
      <c r="K72" s="300"/>
      <c r="L72" s="309"/>
      <c r="M72" s="315"/>
      <c r="N72" s="312"/>
      <c r="O72" s="300"/>
      <c r="P72" s="266"/>
      <c r="Q72" s="303"/>
      <c r="R72" s="303"/>
      <c r="S72" s="306"/>
      <c r="T72" s="303"/>
      <c r="U72" s="297"/>
      <c r="X72" s="269"/>
      <c r="Y72" s="269"/>
      <c r="Z72" s="269"/>
      <c r="AA72" s="269"/>
      <c r="AB72" s="269"/>
      <c r="AC72" s="269"/>
      <c r="AD72" s="269"/>
      <c r="AE72" s="269"/>
      <c r="AF72" s="269"/>
      <c r="AG72" s="269"/>
      <c r="AH72" s="269"/>
      <c r="AI72" s="269"/>
      <c r="AJ72" s="269"/>
      <c r="AK72" s="269"/>
      <c r="AL72" s="269"/>
      <c r="AM72" s="269"/>
      <c r="AN72" s="269"/>
      <c r="AO72" s="269"/>
      <c r="AP72" s="269"/>
      <c r="AS72" s="269"/>
      <c r="AT72" s="269"/>
      <c r="AU72" s="269"/>
      <c r="AV72" s="269"/>
      <c r="AW72" s="269"/>
      <c r="AX72" s="269"/>
      <c r="AY72" s="269"/>
      <c r="AZ72" s="269"/>
      <c r="BA72" s="269"/>
      <c r="BB72" s="269"/>
      <c r="BC72" s="269"/>
      <c r="BD72" s="269"/>
      <c r="BE72" s="269"/>
      <c r="BF72" s="269"/>
      <c r="BG72" s="269"/>
      <c r="BH72" s="269"/>
      <c r="BI72" s="269"/>
      <c r="BJ72" s="269"/>
      <c r="BK72" s="269"/>
    </row>
    <row r="73" spans="1:63">
      <c r="A73" s="253"/>
      <c r="B73" s="222"/>
      <c r="C73" s="166"/>
      <c r="D73" s="194"/>
      <c r="E73" s="167" t="s">
        <v>79</v>
      </c>
      <c r="F73" s="290"/>
      <c r="G73" s="279"/>
      <c r="H73" s="280"/>
      <c r="I73" s="266"/>
      <c r="J73" s="300"/>
      <c r="K73" s="300"/>
      <c r="L73" s="309"/>
      <c r="M73" s="315"/>
      <c r="N73" s="312"/>
      <c r="O73" s="300"/>
      <c r="P73" s="266"/>
      <c r="Q73" s="303"/>
      <c r="R73" s="303"/>
      <c r="S73" s="306"/>
      <c r="T73" s="303"/>
      <c r="U73" s="297"/>
      <c r="X73" s="270"/>
      <c r="Y73" s="270"/>
      <c r="Z73" s="270"/>
      <c r="AA73" s="270"/>
      <c r="AB73" s="270"/>
      <c r="AC73" s="270"/>
      <c r="AD73" s="270"/>
      <c r="AE73" s="270"/>
      <c r="AF73" s="270"/>
      <c r="AG73" s="270"/>
      <c r="AH73" s="270"/>
      <c r="AI73" s="270"/>
      <c r="AJ73" s="270"/>
      <c r="AK73" s="270"/>
      <c r="AL73" s="270"/>
      <c r="AM73" s="270"/>
      <c r="AN73" s="270"/>
      <c r="AO73" s="270"/>
      <c r="AP73" s="270"/>
      <c r="AS73" s="270"/>
      <c r="AT73" s="270"/>
      <c r="AU73" s="270"/>
      <c r="AV73" s="270"/>
      <c r="AW73" s="270"/>
      <c r="AX73" s="270"/>
      <c r="AY73" s="270"/>
      <c r="AZ73" s="270"/>
      <c r="BA73" s="270"/>
      <c r="BB73" s="270"/>
      <c r="BC73" s="270"/>
      <c r="BD73" s="270"/>
      <c r="BE73" s="270"/>
      <c r="BF73" s="270"/>
      <c r="BG73" s="270"/>
      <c r="BH73" s="270"/>
      <c r="BI73" s="270"/>
      <c r="BJ73" s="270"/>
      <c r="BK73" s="270"/>
    </row>
    <row r="74" spans="1:63" ht="13.5" thickBot="1">
      <c r="A74" s="254"/>
      <c r="B74" s="225"/>
      <c r="C74" s="214"/>
      <c r="D74" s="213"/>
      <c r="E74" s="215" t="s">
        <v>142</v>
      </c>
      <c r="F74" s="291"/>
      <c r="G74" s="281"/>
      <c r="H74" s="282"/>
      <c r="I74" s="267"/>
      <c r="J74" s="301"/>
      <c r="K74" s="301"/>
      <c r="L74" s="310"/>
      <c r="M74" s="316"/>
      <c r="N74" s="313"/>
      <c r="O74" s="301"/>
      <c r="P74" s="267"/>
      <c r="Q74" s="304"/>
      <c r="R74" s="304"/>
      <c r="S74" s="307"/>
      <c r="T74" s="304"/>
      <c r="U74" s="298"/>
      <c r="X74" s="198"/>
      <c r="Y74" s="198"/>
      <c r="Z74" s="198"/>
      <c r="AA74" s="198"/>
      <c r="AB74" s="198"/>
      <c r="AC74" s="198"/>
      <c r="AD74" s="198"/>
      <c r="AE74" s="198"/>
      <c r="AF74" s="198"/>
      <c r="AG74" s="198"/>
      <c r="AH74" s="198"/>
      <c r="AI74" s="198"/>
      <c r="AJ74" s="198"/>
      <c r="AK74" s="198"/>
      <c r="AL74" s="198"/>
      <c r="AM74" s="198"/>
      <c r="AN74" s="198"/>
      <c r="AO74" s="198"/>
      <c r="AP74" s="198"/>
      <c r="AS74" s="198"/>
      <c r="AT74" s="198"/>
      <c r="AU74" s="198"/>
      <c r="AV74" s="198"/>
      <c r="AW74" s="198"/>
      <c r="AX74" s="198"/>
      <c r="AY74" s="198"/>
      <c r="AZ74" s="198"/>
      <c r="BA74" s="198"/>
      <c r="BB74" s="198"/>
      <c r="BC74" s="198"/>
      <c r="BD74" s="198"/>
      <c r="BE74" s="198"/>
      <c r="BF74" s="198"/>
      <c r="BG74" s="198"/>
      <c r="BH74" s="198"/>
      <c r="BI74" s="198"/>
      <c r="BJ74" s="198"/>
      <c r="BK74" s="198"/>
    </row>
    <row r="75" spans="1:63">
      <c r="A75" s="252" t="str">
        <f>A170</f>
        <v>B1-5 Bioretention - Standard</v>
      </c>
      <c r="B75" s="187"/>
      <c r="C75" s="164" t="s">
        <v>29</v>
      </c>
      <c r="D75" s="193"/>
      <c r="E75" s="164" t="s">
        <v>75</v>
      </c>
      <c r="F75" s="289">
        <f>1.7/12*('Site Data'!$F$26*$B75+'Site Data'!$F$27*($B76+$B77)+'Site Data'!$F$28*SUM($D75:$D80))</f>
        <v>0</v>
      </c>
      <c r="G75" s="277" t="s">
        <v>68</v>
      </c>
      <c r="H75" s="278"/>
      <c r="I75" s="265">
        <v>0.6</v>
      </c>
      <c r="J75" s="299">
        <f>AF153</f>
        <v>0</v>
      </c>
      <c r="K75" s="299">
        <f>F75+J75</f>
        <v>0</v>
      </c>
      <c r="L75" s="308" t="s">
        <v>14</v>
      </c>
      <c r="M75" s="314"/>
      <c r="N75" s="311">
        <f>IF(M75*I75&lt;=K75,M75*I75,K75)</f>
        <v>0</v>
      </c>
      <c r="O75" s="299">
        <f>K75-N75</f>
        <v>0</v>
      </c>
      <c r="P75" s="265">
        <v>0.5</v>
      </c>
      <c r="Q75" s="302">
        <f>BA153</f>
        <v>0</v>
      </c>
      <c r="R75" s="302">
        <f>1.7/12*('Site Data'!$F$26*B75*'Site Data'!$C$16+'Site Data'!$F$27*(SUMPRODUCT(B76:B77,'Site Data'!$C$19:$C$20))+'Site Data'!$F$28*(SUMPRODUCT(D75:D80,'Site Data'!$C$24:$C$29)))*2.72/43560+Q75</f>
        <v>0</v>
      </c>
      <c r="S75" s="305">
        <f>IF(K75&gt;0,IF(M75&lt;K75,(R75*N75/K75)+(M75-N75)/K75*P75*R75,(R75*N75/K75)+(K75-N75)/K75*P75*R75),0)</f>
        <v>0</v>
      </c>
      <c r="T75" s="302">
        <f>R75-S75</f>
        <v>0</v>
      </c>
      <c r="U75" s="296"/>
      <c r="X75" s="268">
        <f t="shared" ref="X75:AP75" si="16">IF($U75=X$26,$O75,0)</f>
        <v>0</v>
      </c>
      <c r="Y75" s="268">
        <f t="shared" si="16"/>
        <v>0</v>
      </c>
      <c r="Z75" s="268">
        <f t="shared" si="16"/>
        <v>0</v>
      </c>
      <c r="AA75" s="268">
        <f t="shared" si="16"/>
        <v>0</v>
      </c>
      <c r="AB75" s="268">
        <f t="shared" si="16"/>
        <v>0</v>
      </c>
      <c r="AC75" s="268">
        <f t="shared" si="16"/>
        <v>0</v>
      </c>
      <c r="AD75" s="268">
        <f t="shared" si="16"/>
        <v>0</v>
      </c>
      <c r="AE75" s="268">
        <f t="shared" si="16"/>
        <v>0</v>
      </c>
      <c r="AF75" s="268">
        <f t="shared" si="16"/>
        <v>0</v>
      </c>
      <c r="AG75" s="268">
        <f t="shared" si="16"/>
        <v>0</v>
      </c>
      <c r="AH75" s="268">
        <f t="shared" si="16"/>
        <v>0</v>
      </c>
      <c r="AI75" s="268">
        <f t="shared" si="16"/>
        <v>0</v>
      </c>
      <c r="AJ75" s="268">
        <f t="shared" si="16"/>
        <v>0</v>
      </c>
      <c r="AK75" s="268">
        <f t="shared" si="16"/>
        <v>0</v>
      </c>
      <c r="AL75" s="268">
        <f t="shared" si="16"/>
        <v>0</v>
      </c>
      <c r="AM75" s="268">
        <f t="shared" si="16"/>
        <v>0</v>
      </c>
      <c r="AN75" s="268">
        <f t="shared" si="16"/>
        <v>0</v>
      </c>
      <c r="AO75" s="268">
        <f t="shared" si="16"/>
        <v>0</v>
      </c>
      <c r="AP75" s="268">
        <f t="shared" si="16"/>
        <v>0</v>
      </c>
      <c r="AS75" s="268">
        <f t="shared" ref="AS75:BK75" si="17">IF($U75=AS$26,$T75,0)</f>
        <v>0</v>
      </c>
      <c r="AT75" s="268">
        <f t="shared" si="17"/>
        <v>0</v>
      </c>
      <c r="AU75" s="268">
        <f t="shared" si="17"/>
        <v>0</v>
      </c>
      <c r="AV75" s="268">
        <f t="shared" si="17"/>
        <v>0</v>
      </c>
      <c r="AW75" s="268">
        <f t="shared" si="17"/>
        <v>0</v>
      </c>
      <c r="AX75" s="268">
        <f t="shared" si="17"/>
        <v>0</v>
      </c>
      <c r="AY75" s="268">
        <f t="shared" si="17"/>
        <v>0</v>
      </c>
      <c r="AZ75" s="268">
        <f t="shared" si="17"/>
        <v>0</v>
      </c>
      <c r="BA75" s="268">
        <f t="shared" si="17"/>
        <v>0</v>
      </c>
      <c r="BB75" s="268">
        <f t="shared" si="17"/>
        <v>0</v>
      </c>
      <c r="BC75" s="268">
        <f t="shared" si="17"/>
        <v>0</v>
      </c>
      <c r="BD75" s="268">
        <f t="shared" si="17"/>
        <v>0</v>
      </c>
      <c r="BE75" s="268">
        <f t="shared" si="17"/>
        <v>0</v>
      </c>
      <c r="BF75" s="268">
        <f t="shared" si="17"/>
        <v>0</v>
      </c>
      <c r="BG75" s="268">
        <f t="shared" si="17"/>
        <v>0</v>
      </c>
      <c r="BH75" s="268">
        <f t="shared" si="17"/>
        <v>0</v>
      </c>
      <c r="BI75" s="268">
        <f t="shared" si="17"/>
        <v>0</v>
      </c>
      <c r="BJ75" s="268">
        <f t="shared" si="17"/>
        <v>0</v>
      </c>
      <c r="BK75" s="268">
        <f t="shared" si="17"/>
        <v>0</v>
      </c>
    </row>
    <row r="76" spans="1:63">
      <c r="A76" s="253"/>
      <c r="B76" s="188"/>
      <c r="C76" s="165" t="s">
        <v>73</v>
      </c>
      <c r="D76" s="194"/>
      <c r="E76" s="165" t="s">
        <v>76</v>
      </c>
      <c r="F76" s="290"/>
      <c r="G76" s="279"/>
      <c r="H76" s="280"/>
      <c r="I76" s="266"/>
      <c r="J76" s="300"/>
      <c r="K76" s="300"/>
      <c r="L76" s="309"/>
      <c r="M76" s="315"/>
      <c r="N76" s="312"/>
      <c r="O76" s="300"/>
      <c r="P76" s="266"/>
      <c r="Q76" s="303"/>
      <c r="R76" s="303"/>
      <c r="S76" s="306"/>
      <c r="T76" s="303"/>
      <c r="U76" s="297"/>
      <c r="X76" s="269"/>
      <c r="Y76" s="269"/>
      <c r="Z76" s="269"/>
      <c r="AA76" s="269"/>
      <c r="AB76" s="269"/>
      <c r="AC76" s="269"/>
      <c r="AD76" s="269"/>
      <c r="AE76" s="269"/>
      <c r="AF76" s="269"/>
      <c r="AG76" s="269"/>
      <c r="AH76" s="269"/>
      <c r="AI76" s="269"/>
      <c r="AJ76" s="269"/>
      <c r="AK76" s="269"/>
      <c r="AL76" s="269"/>
      <c r="AM76" s="269"/>
      <c r="AN76" s="269"/>
      <c r="AO76" s="269"/>
      <c r="AP76" s="269"/>
      <c r="AS76" s="269"/>
      <c r="AT76" s="269"/>
      <c r="AU76" s="269"/>
      <c r="AV76" s="269"/>
      <c r="AW76" s="269"/>
      <c r="AX76" s="269"/>
      <c r="AY76" s="269"/>
      <c r="AZ76" s="269"/>
      <c r="BA76" s="269"/>
      <c r="BB76" s="269"/>
      <c r="BC76" s="269"/>
      <c r="BD76" s="269"/>
      <c r="BE76" s="269"/>
      <c r="BF76" s="269"/>
      <c r="BG76" s="269"/>
      <c r="BH76" s="269"/>
      <c r="BI76" s="269"/>
      <c r="BJ76" s="269"/>
      <c r="BK76" s="269"/>
    </row>
    <row r="77" spans="1:63">
      <c r="A77" s="253"/>
      <c r="B77" s="188"/>
      <c r="C77" s="165" t="s">
        <v>74</v>
      </c>
      <c r="D77" s="194"/>
      <c r="E77" s="165" t="s">
        <v>77</v>
      </c>
      <c r="F77" s="290"/>
      <c r="G77" s="279"/>
      <c r="H77" s="280"/>
      <c r="I77" s="266"/>
      <c r="J77" s="300"/>
      <c r="K77" s="300"/>
      <c r="L77" s="309"/>
      <c r="M77" s="315"/>
      <c r="N77" s="312"/>
      <c r="O77" s="300"/>
      <c r="P77" s="266"/>
      <c r="Q77" s="303"/>
      <c r="R77" s="303"/>
      <c r="S77" s="306"/>
      <c r="T77" s="303"/>
      <c r="U77" s="297"/>
      <c r="X77" s="269"/>
      <c r="Y77" s="269"/>
      <c r="Z77" s="269"/>
      <c r="AA77" s="269"/>
      <c r="AB77" s="269"/>
      <c r="AC77" s="269"/>
      <c r="AD77" s="269"/>
      <c r="AE77" s="269"/>
      <c r="AF77" s="269"/>
      <c r="AG77" s="269"/>
      <c r="AH77" s="269"/>
      <c r="AI77" s="269"/>
      <c r="AJ77" s="269"/>
      <c r="AK77" s="269"/>
      <c r="AL77" s="269"/>
      <c r="AM77" s="269"/>
      <c r="AN77" s="269"/>
      <c r="AO77" s="269"/>
      <c r="AP77" s="269"/>
      <c r="AS77" s="269"/>
      <c r="AT77" s="269"/>
      <c r="AU77" s="269"/>
      <c r="AV77" s="269"/>
      <c r="AW77" s="269"/>
      <c r="AX77" s="269"/>
      <c r="AY77" s="269"/>
      <c r="AZ77" s="269"/>
      <c r="BA77" s="269"/>
      <c r="BB77" s="269"/>
      <c r="BC77" s="269"/>
      <c r="BD77" s="269"/>
      <c r="BE77" s="269"/>
      <c r="BF77" s="269"/>
      <c r="BG77" s="269"/>
      <c r="BH77" s="269"/>
      <c r="BI77" s="269"/>
      <c r="BJ77" s="269"/>
      <c r="BK77" s="269"/>
    </row>
    <row r="78" spans="1:63">
      <c r="A78" s="253"/>
      <c r="B78" s="222"/>
      <c r="C78" s="166"/>
      <c r="D78" s="194"/>
      <c r="E78" s="167" t="s">
        <v>78</v>
      </c>
      <c r="F78" s="290"/>
      <c r="G78" s="279"/>
      <c r="H78" s="280"/>
      <c r="I78" s="266"/>
      <c r="J78" s="300"/>
      <c r="K78" s="300"/>
      <c r="L78" s="309"/>
      <c r="M78" s="315"/>
      <c r="N78" s="312"/>
      <c r="O78" s="300"/>
      <c r="P78" s="266"/>
      <c r="Q78" s="303"/>
      <c r="R78" s="303"/>
      <c r="S78" s="306"/>
      <c r="T78" s="303"/>
      <c r="U78" s="297"/>
      <c r="X78" s="269"/>
      <c r="Y78" s="269"/>
      <c r="Z78" s="269"/>
      <c r="AA78" s="269"/>
      <c r="AB78" s="269"/>
      <c r="AC78" s="269"/>
      <c r="AD78" s="269"/>
      <c r="AE78" s="269"/>
      <c r="AF78" s="269"/>
      <c r="AG78" s="269"/>
      <c r="AH78" s="269"/>
      <c r="AI78" s="269"/>
      <c r="AJ78" s="269"/>
      <c r="AK78" s="269"/>
      <c r="AL78" s="269"/>
      <c r="AM78" s="269"/>
      <c r="AN78" s="269"/>
      <c r="AO78" s="269"/>
      <c r="AP78" s="269"/>
      <c r="AS78" s="269"/>
      <c r="AT78" s="269"/>
      <c r="AU78" s="269"/>
      <c r="AV78" s="269"/>
      <c r="AW78" s="269"/>
      <c r="AX78" s="269"/>
      <c r="AY78" s="269"/>
      <c r="AZ78" s="269"/>
      <c r="BA78" s="269"/>
      <c r="BB78" s="269"/>
      <c r="BC78" s="269"/>
      <c r="BD78" s="269"/>
      <c r="BE78" s="269"/>
      <c r="BF78" s="269"/>
      <c r="BG78" s="269"/>
      <c r="BH78" s="269"/>
      <c r="BI78" s="269"/>
      <c r="BJ78" s="269"/>
      <c r="BK78" s="269"/>
    </row>
    <row r="79" spans="1:63">
      <c r="A79" s="253"/>
      <c r="B79" s="222"/>
      <c r="C79" s="166"/>
      <c r="D79" s="194"/>
      <c r="E79" s="167" t="s">
        <v>79</v>
      </c>
      <c r="F79" s="290"/>
      <c r="G79" s="279"/>
      <c r="H79" s="280"/>
      <c r="I79" s="266"/>
      <c r="J79" s="300"/>
      <c r="K79" s="300"/>
      <c r="L79" s="309"/>
      <c r="M79" s="315"/>
      <c r="N79" s="312"/>
      <c r="O79" s="300"/>
      <c r="P79" s="266"/>
      <c r="Q79" s="303"/>
      <c r="R79" s="303"/>
      <c r="S79" s="306"/>
      <c r="T79" s="303"/>
      <c r="U79" s="297"/>
      <c r="X79" s="270"/>
      <c r="Y79" s="270"/>
      <c r="Z79" s="270"/>
      <c r="AA79" s="270"/>
      <c r="AB79" s="270"/>
      <c r="AC79" s="270"/>
      <c r="AD79" s="270"/>
      <c r="AE79" s="270"/>
      <c r="AF79" s="270"/>
      <c r="AG79" s="270"/>
      <c r="AH79" s="270"/>
      <c r="AI79" s="270"/>
      <c r="AJ79" s="270"/>
      <c r="AK79" s="270"/>
      <c r="AL79" s="270"/>
      <c r="AM79" s="270"/>
      <c r="AN79" s="270"/>
      <c r="AO79" s="270"/>
      <c r="AP79" s="270"/>
      <c r="AS79" s="270"/>
      <c r="AT79" s="270"/>
      <c r="AU79" s="270"/>
      <c r="AV79" s="270"/>
      <c r="AW79" s="270"/>
      <c r="AX79" s="270"/>
      <c r="AY79" s="270"/>
      <c r="AZ79" s="270"/>
      <c r="BA79" s="270"/>
      <c r="BB79" s="270"/>
      <c r="BC79" s="270"/>
      <c r="BD79" s="270"/>
      <c r="BE79" s="270"/>
      <c r="BF79" s="270"/>
      <c r="BG79" s="270"/>
      <c r="BH79" s="270"/>
      <c r="BI79" s="270"/>
      <c r="BJ79" s="270"/>
      <c r="BK79" s="270"/>
    </row>
    <row r="80" spans="1:63" ht="13.5" thickBot="1">
      <c r="A80" s="254"/>
      <c r="B80" s="225"/>
      <c r="C80" s="214"/>
      <c r="D80" s="213"/>
      <c r="E80" s="215" t="s">
        <v>142</v>
      </c>
      <c r="F80" s="291"/>
      <c r="G80" s="281"/>
      <c r="H80" s="282"/>
      <c r="I80" s="267"/>
      <c r="J80" s="301"/>
      <c r="K80" s="301"/>
      <c r="L80" s="310"/>
      <c r="M80" s="316"/>
      <c r="N80" s="313"/>
      <c r="O80" s="301"/>
      <c r="P80" s="267"/>
      <c r="Q80" s="304"/>
      <c r="R80" s="304"/>
      <c r="S80" s="307"/>
      <c r="T80" s="304"/>
      <c r="U80" s="298"/>
      <c r="X80" s="198"/>
      <c r="Y80" s="198"/>
      <c r="Z80" s="198"/>
      <c r="AA80" s="198"/>
      <c r="AB80" s="198"/>
      <c r="AC80" s="198"/>
      <c r="AD80" s="198"/>
      <c r="AE80" s="198"/>
      <c r="AF80" s="198"/>
      <c r="AG80" s="198"/>
      <c r="AH80" s="198"/>
      <c r="AI80" s="198"/>
      <c r="AJ80" s="198"/>
      <c r="AK80" s="198"/>
      <c r="AL80" s="198"/>
      <c r="AM80" s="198"/>
      <c r="AN80" s="198"/>
      <c r="AO80" s="198"/>
      <c r="AP80" s="198"/>
      <c r="AS80" s="198"/>
      <c r="AT80" s="198"/>
      <c r="AU80" s="198"/>
      <c r="AV80" s="198"/>
      <c r="AW80" s="198"/>
      <c r="AX80" s="198"/>
      <c r="AY80" s="198"/>
      <c r="AZ80" s="198"/>
      <c r="BA80" s="198"/>
      <c r="BB80" s="198"/>
      <c r="BC80" s="198"/>
      <c r="BD80" s="198"/>
      <c r="BE80" s="198"/>
      <c r="BF80" s="198"/>
      <c r="BG80" s="198"/>
      <c r="BH80" s="198"/>
      <c r="BI80" s="198"/>
      <c r="BJ80" s="198"/>
      <c r="BK80" s="198"/>
    </row>
    <row r="81" spans="1:63">
      <c r="A81" s="252" t="str">
        <f>A171</f>
        <v>F1-5 Stormwater Filtering Systems</v>
      </c>
      <c r="B81" s="217"/>
      <c r="C81" s="164" t="s">
        <v>29</v>
      </c>
      <c r="D81" s="193"/>
      <c r="E81" s="164" t="s">
        <v>75</v>
      </c>
      <c r="F81" s="289">
        <f>1.7/12*('Site Data'!$F$26*$B81+'Site Data'!$F$27*($B82+$B83)+'Site Data'!$F$28*SUM($D81:$D86))</f>
        <v>0</v>
      </c>
      <c r="G81" s="271" t="s">
        <v>54</v>
      </c>
      <c r="H81" s="272"/>
      <c r="I81" s="265">
        <v>0</v>
      </c>
      <c r="J81" s="299">
        <f>AG153</f>
        <v>0</v>
      </c>
      <c r="K81" s="299">
        <f>F81+J81</f>
        <v>0</v>
      </c>
      <c r="L81" s="308" t="s">
        <v>14</v>
      </c>
      <c r="M81" s="314"/>
      <c r="N81" s="311">
        <v>0</v>
      </c>
      <c r="O81" s="299">
        <f>K81-N81</f>
        <v>0</v>
      </c>
      <c r="P81" s="265">
        <v>0.6</v>
      </c>
      <c r="Q81" s="302">
        <f>BB153</f>
        <v>0</v>
      </c>
      <c r="R81" s="302">
        <f>1.7/12*('Site Data'!$F$26*B81*'Site Data'!$C$16+'Site Data'!$F$27*(SUMPRODUCT(B82:B83,'Site Data'!$C$19:$C$20))+'Site Data'!$F$28*(SUMPRODUCT(D81:D86,'Site Data'!$C$24:$C$29)))*2.72/43560+Q81</f>
        <v>0</v>
      </c>
      <c r="S81" s="305">
        <f>IF(K81&gt;0,IF(M81&lt;K81,(R81*N81/K81)+(M81-N81)/K81*P81*R81,(R81*N81/K81)+(K81-N81)/K81*P81*R81),0)</f>
        <v>0</v>
      </c>
      <c r="T81" s="302">
        <f>R81-S81</f>
        <v>0</v>
      </c>
      <c r="U81" s="296"/>
      <c r="X81" s="268">
        <f t="shared" ref="X81:AP81" si="18">IF($U81=X$26,$O81,0)</f>
        <v>0</v>
      </c>
      <c r="Y81" s="268">
        <f t="shared" si="18"/>
        <v>0</v>
      </c>
      <c r="Z81" s="268">
        <f t="shared" si="18"/>
        <v>0</v>
      </c>
      <c r="AA81" s="268">
        <f t="shared" si="18"/>
        <v>0</v>
      </c>
      <c r="AB81" s="268">
        <f t="shared" si="18"/>
        <v>0</v>
      </c>
      <c r="AC81" s="268">
        <f t="shared" si="18"/>
        <v>0</v>
      </c>
      <c r="AD81" s="268">
        <f t="shared" si="18"/>
        <v>0</v>
      </c>
      <c r="AE81" s="268">
        <f t="shared" si="18"/>
        <v>0</v>
      </c>
      <c r="AF81" s="268">
        <f t="shared" si="18"/>
        <v>0</v>
      </c>
      <c r="AG81" s="268">
        <f t="shared" si="18"/>
        <v>0</v>
      </c>
      <c r="AH81" s="268">
        <f t="shared" si="18"/>
        <v>0</v>
      </c>
      <c r="AI81" s="268">
        <f t="shared" si="18"/>
        <v>0</v>
      </c>
      <c r="AJ81" s="268">
        <f t="shared" si="18"/>
        <v>0</v>
      </c>
      <c r="AK81" s="268">
        <f t="shared" si="18"/>
        <v>0</v>
      </c>
      <c r="AL81" s="268">
        <f t="shared" si="18"/>
        <v>0</v>
      </c>
      <c r="AM81" s="268">
        <f t="shared" si="18"/>
        <v>0</v>
      </c>
      <c r="AN81" s="268">
        <f t="shared" si="18"/>
        <v>0</v>
      </c>
      <c r="AO81" s="268">
        <f t="shared" si="18"/>
        <v>0</v>
      </c>
      <c r="AP81" s="268">
        <f t="shared" si="18"/>
        <v>0</v>
      </c>
      <c r="AS81" s="268">
        <f t="shared" ref="AS81:BK81" si="19">IF($U81=AS$26,$T81,0)</f>
        <v>0</v>
      </c>
      <c r="AT81" s="268">
        <f t="shared" si="19"/>
        <v>0</v>
      </c>
      <c r="AU81" s="268">
        <f t="shared" si="19"/>
        <v>0</v>
      </c>
      <c r="AV81" s="268">
        <f t="shared" si="19"/>
        <v>0</v>
      </c>
      <c r="AW81" s="268">
        <f t="shared" si="19"/>
        <v>0</v>
      </c>
      <c r="AX81" s="268">
        <f t="shared" si="19"/>
        <v>0</v>
      </c>
      <c r="AY81" s="268">
        <f t="shared" si="19"/>
        <v>0</v>
      </c>
      <c r="AZ81" s="268">
        <f t="shared" si="19"/>
        <v>0</v>
      </c>
      <c r="BA81" s="268">
        <f t="shared" si="19"/>
        <v>0</v>
      </c>
      <c r="BB81" s="268">
        <f t="shared" si="19"/>
        <v>0</v>
      </c>
      <c r="BC81" s="268">
        <f t="shared" si="19"/>
        <v>0</v>
      </c>
      <c r="BD81" s="268">
        <f t="shared" si="19"/>
        <v>0</v>
      </c>
      <c r="BE81" s="268">
        <f t="shared" si="19"/>
        <v>0</v>
      </c>
      <c r="BF81" s="268">
        <f t="shared" si="19"/>
        <v>0</v>
      </c>
      <c r="BG81" s="268">
        <f t="shared" si="19"/>
        <v>0</v>
      </c>
      <c r="BH81" s="268">
        <f t="shared" si="19"/>
        <v>0</v>
      </c>
      <c r="BI81" s="268">
        <f t="shared" si="19"/>
        <v>0</v>
      </c>
      <c r="BJ81" s="268">
        <f t="shared" si="19"/>
        <v>0</v>
      </c>
      <c r="BK81" s="268">
        <f t="shared" si="19"/>
        <v>0</v>
      </c>
    </row>
    <row r="82" spans="1:63">
      <c r="A82" s="253"/>
      <c r="B82" s="218"/>
      <c r="C82" s="165" t="s">
        <v>73</v>
      </c>
      <c r="D82" s="194"/>
      <c r="E82" s="165" t="s">
        <v>76</v>
      </c>
      <c r="F82" s="290"/>
      <c r="G82" s="273"/>
      <c r="H82" s="274"/>
      <c r="I82" s="266"/>
      <c r="J82" s="300"/>
      <c r="K82" s="300"/>
      <c r="L82" s="309"/>
      <c r="M82" s="315"/>
      <c r="N82" s="312"/>
      <c r="O82" s="300"/>
      <c r="P82" s="266"/>
      <c r="Q82" s="303"/>
      <c r="R82" s="303"/>
      <c r="S82" s="306"/>
      <c r="T82" s="303"/>
      <c r="U82" s="297"/>
      <c r="X82" s="269"/>
      <c r="Y82" s="269"/>
      <c r="Z82" s="269"/>
      <c r="AA82" s="269"/>
      <c r="AB82" s="269"/>
      <c r="AC82" s="269"/>
      <c r="AD82" s="269"/>
      <c r="AE82" s="269"/>
      <c r="AF82" s="269"/>
      <c r="AG82" s="269"/>
      <c r="AH82" s="269"/>
      <c r="AI82" s="269"/>
      <c r="AJ82" s="269"/>
      <c r="AK82" s="269"/>
      <c r="AL82" s="269"/>
      <c r="AM82" s="269"/>
      <c r="AN82" s="269"/>
      <c r="AO82" s="269"/>
      <c r="AP82" s="269"/>
      <c r="AS82" s="269"/>
      <c r="AT82" s="269"/>
      <c r="AU82" s="269"/>
      <c r="AV82" s="269"/>
      <c r="AW82" s="269"/>
      <c r="AX82" s="269"/>
      <c r="AY82" s="269"/>
      <c r="AZ82" s="269"/>
      <c r="BA82" s="269"/>
      <c r="BB82" s="269"/>
      <c r="BC82" s="269"/>
      <c r="BD82" s="269"/>
      <c r="BE82" s="269"/>
      <c r="BF82" s="269"/>
      <c r="BG82" s="269"/>
      <c r="BH82" s="269"/>
      <c r="BI82" s="269"/>
      <c r="BJ82" s="269"/>
      <c r="BK82" s="269"/>
    </row>
    <row r="83" spans="1:63">
      <c r="A83" s="253"/>
      <c r="B83" s="218"/>
      <c r="C83" s="165" t="s">
        <v>74</v>
      </c>
      <c r="D83" s="194"/>
      <c r="E83" s="165" t="s">
        <v>77</v>
      </c>
      <c r="F83" s="290"/>
      <c r="G83" s="273"/>
      <c r="H83" s="274"/>
      <c r="I83" s="266"/>
      <c r="J83" s="300"/>
      <c r="K83" s="300"/>
      <c r="L83" s="309"/>
      <c r="M83" s="315"/>
      <c r="N83" s="312"/>
      <c r="O83" s="300"/>
      <c r="P83" s="266"/>
      <c r="Q83" s="303"/>
      <c r="R83" s="303"/>
      <c r="S83" s="306"/>
      <c r="T83" s="303"/>
      <c r="U83" s="297"/>
      <c r="X83" s="269"/>
      <c r="Y83" s="269"/>
      <c r="Z83" s="269"/>
      <c r="AA83" s="269"/>
      <c r="AB83" s="269"/>
      <c r="AC83" s="269"/>
      <c r="AD83" s="269"/>
      <c r="AE83" s="269"/>
      <c r="AF83" s="269"/>
      <c r="AG83" s="269"/>
      <c r="AH83" s="269"/>
      <c r="AI83" s="269"/>
      <c r="AJ83" s="269"/>
      <c r="AK83" s="269"/>
      <c r="AL83" s="269"/>
      <c r="AM83" s="269"/>
      <c r="AN83" s="269"/>
      <c r="AO83" s="269"/>
      <c r="AP83" s="269"/>
      <c r="AS83" s="269"/>
      <c r="AT83" s="269"/>
      <c r="AU83" s="269"/>
      <c r="AV83" s="269"/>
      <c r="AW83" s="269"/>
      <c r="AX83" s="269"/>
      <c r="AY83" s="269"/>
      <c r="AZ83" s="269"/>
      <c r="BA83" s="269"/>
      <c r="BB83" s="269"/>
      <c r="BC83" s="269"/>
      <c r="BD83" s="269"/>
      <c r="BE83" s="269"/>
      <c r="BF83" s="269"/>
      <c r="BG83" s="269"/>
      <c r="BH83" s="269"/>
      <c r="BI83" s="269"/>
      <c r="BJ83" s="269"/>
      <c r="BK83" s="269"/>
    </row>
    <row r="84" spans="1:63">
      <c r="A84" s="253"/>
      <c r="B84" s="226"/>
      <c r="C84" s="166"/>
      <c r="D84" s="194"/>
      <c r="E84" s="167" t="s">
        <v>78</v>
      </c>
      <c r="F84" s="290"/>
      <c r="G84" s="273"/>
      <c r="H84" s="274"/>
      <c r="I84" s="266"/>
      <c r="J84" s="300"/>
      <c r="K84" s="300"/>
      <c r="L84" s="309"/>
      <c r="M84" s="315"/>
      <c r="N84" s="312"/>
      <c r="O84" s="300"/>
      <c r="P84" s="266"/>
      <c r="Q84" s="303"/>
      <c r="R84" s="303"/>
      <c r="S84" s="306"/>
      <c r="T84" s="303"/>
      <c r="U84" s="297"/>
      <c r="X84" s="269"/>
      <c r="Y84" s="269"/>
      <c r="Z84" s="269"/>
      <c r="AA84" s="269"/>
      <c r="AB84" s="269"/>
      <c r="AC84" s="269"/>
      <c r="AD84" s="269"/>
      <c r="AE84" s="269"/>
      <c r="AF84" s="269"/>
      <c r="AG84" s="269"/>
      <c r="AH84" s="269"/>
      <c r="AI84" s="269"/>
      <c r="AJ84" s="269"/>
      <c r="AK84" s="269"/>
      <c r="AL84" s="269"/>
      <c r="AM84" s="269"/>
      <c r="AN84" s="269"/>
      <c r="AO84" s="269"/>
      <c r="AP84" s="269"/>
      <c r="AS84" s="269"/>
      <c r="AT84" s="269"/>
      <c r="AU84" s="269"/>
      <c r="AV84" s="269"/>
      <c r="AW84" s="269"/>
      <c r="AX84" s="269"/>
      <c r="AY84" s="269"/>
      <c r="AZ84" s="269"/>
      <c r="BA84" s="269"/>
      <c r="BB84" s="269"/>
      <c r="BC84" s="269"/>
      <c r="BD84" s="269"/>
      <c r="BE84" s="269"/>
      <c r="BF84" s="269"/>
      <c r="BG84" s="269"/>
      <c r="BH84" s="269"/>
      <c r="BI84" s="269"/>
      <c r="BJ84" s="269"/>
      <c r="BK84" s="269"/>
    </row>
    <row r="85" spans="1:63">
      <c r="A85" s="253"/>
      <c r="B85" s="226"/>
      <c r="C85" s="166"/>
      <c r="D85" s="194"/>
      <c r="E85" s="216" t="s">
        <v>79</v>
      </c>
      <c r="F85" s="290"/>
      <c r="G85" s="273"/>
      <c r="H85" s="274"/>
      <c r="I85" s="266"/>
      <c r="J85" s="300"/>
      <c r="K85" s="300"/>
      <c r="L85" s="309"/>
      <c r="M85" s="315"/>
      <c r="N85" s="312"/>
      <c r="O85" s="300"/>
      <c r="P85" s="266"/>
      <c r="Q85" s="303"/>
      <c r="R85" s="303"/>
      <c r="S85" s="306"/>
      <c r="T85" s="303"/>
      <c r="U85" s="297"/>
      <c r="X85" s="270"/>
      <c r="Y85" s="270"/>
      <c r="Z85" s="270"/>
      <c r="AA85" s="270"/>
      <c r="AB85" s="270"/>
      <c r="AC85" s="270"/>
      <c r="AD85" s="270"/>
      <c r="AE85" s="270"/>
      <c r="AF85" s="270"/>
      <c r="AG85" s="270"/>
      <c r="AH85" s="270"/>
      <c r="AI85" s="270"/>
      <c r="AJ85" s="270"/>
      <c r="AK85" s="270"/>
      <c r="AL85" s="270"/>
      <c r="AM85" s="270"/>
      <c r="AN85" s="270"/>
      <c r="AO85" s="270"/>
      <c r="AP85" s="270"/>
      <c r="AS85" s="270"/>
      <c r="AT85" s="270"/>
      <c r="AU85" s="270"/>
      <c r="AV85" s="270"/>
      <c r="AW85" s="270"/>
      <c r="AX85" s="270"/>
      <c r="AY85" s="270"/>
      <c r="AZ85" s="270"/>
      <c r="BA85" s="270"/>
      <c r="BB85" s="270"/>
      <c r="BC85" s="270"/>
      <c r="BD85" s="270"/>
      <c r="BE85" s="270"/>
      <c r="BF85" s="270"/>
      <c r="BG85" s="270"/>
      <c r="BH85" s="270"/>
      <c r="BI85" s="270"/>
      <c r="BJ85" s="270"/>
      <c r="BK85" s="270"/>
    </row>
    <row r="86" spans="1:63" ht="13.5" thickBot="1">
      <c r="A86" s="254"/>
      <c r="B86" s="227"/>
      <c r="C86" s="214"/>
      <c r="D86" s="213"/>
      <c r="E86" s="215" t="s">
        <v>142</v>
      </c>
      <c r="F86" s="291"/>
      <c r="G86" s="275"/>
      <c r="H86" s="276"/>
      <c r="I86" s="267"/>
      <c r="J86" s="301"/>
      <c r="K86" s="301"/>
      <c r="L86" s="310"/>
      <c r="M86" s="316"/>
      <c r="N86" s="313"/>
      <c r="O86" s="301"/>
      <c r="P86" s="267"/>
      <c r="Q86" s="304"/>
      <c r="R86" s="304"/>
      <c r="S86" s="307"/>
      <c r="T86" s="304"/>
      <c r="U86" s="298"/>
      <c r="X86" s="198"/>
      <c r="Y86" s="198"/>
      <c r="Z86" s="198"/>
      <c r="AA86" s="198"/>
      <c r="AB86" s="198"/>
      <c r="AC86" s="198"/>
      <c r="AD86" s="198"/>
      <c r="AE86" s="198"/>
      <c r="AF86" s="198"/>
      <c r="AG86" s="198"/>
      <c r="AH86" s="198"/>
      <c r="AI86" s="198"/>
      <c r="AJ86" s="198"/>
      <c r="AK86" s="198"/>
      <c r="AL86" s="198"/>
      <c r="AM86" s="198"/>
      <c r="AN86" s="198"/>
      <c r="AO86" s="198"/>
      <c r="AP86" s="198"/>
      <c r="AS86" s="198"/>
      <c r="AT86" s="198"/>
      <c r="AU86" s="198"/>
      <c r="AV86" s="198"/>
      <c r="AW86" s="198"/>
      <c r="AX86" s="198"/>
      <c r="AY86" s="198"/>
      <c r="AZ86" s="198"/>
      <c r="BA86" s="198"/>
      <c r="BB86" s="198"/>
      <c r="BC86" s="198"/>
      <c r="BD86" s="198"/>
      <c r="BE86" s="198"/>
      <c r="BF86" s="198"/>
      <c r="BG86" s="198"/>
      <c r="BH86" s="198"/>
      <c r="BI86" s="198"/>
      <c r="BJ86" s="198"/>
      <c r="BK86" s="198"/>
    </row>
    <row r="87" spans="1:63">
      <c r="A87" s="252" t="str">
        <f>A172</f>
        <v>I1-2 Stormwater Infiltration</v>
      </c>
      <c r="B87" s="187"/>
      <c r="C87" s="164" t="s">
        <v>29</v>
      </c>
      <c r="D87" s="193"/>
      <c r="E87" s="164" t="s">
        <v>75</v>
      </c>
      <c r="F87" s="289">
        <f>1.7/12*('Site Data'!$F$26*$B87+'Site Data'!$F$27*($B88+$B89)+'Site Data'!$F$28*SUM($D87:$D92))</f>
        <v>0</v>
      </c>
      <c r="G87" s="271" t="s">
        <v>47</v>
      </c>
      <c r="H87" s="272"/>
      <c r="I87" s="265">
        <v>1</v>
      </c>
      <c r="J87" s="299">
        <f>AH153</f>
        <v>0</v>
      </c>
      <c r="K87" s="299">
        <f>F87+J87</f>
        <v>0</v>
      </c>
      <c r="L87" s="308" t="s">
        <v>14</v>
      </c>
      <c r="M87" s="314"/>
      <c r="N87" s="311">
        <f>IF(M87*I87&lt;=K87,M87*I87,K87)</f>
        <v>0</v>
      </c>
      <c r="O87" s="299">
        <f>K87-N87</f>
        <v>0</v>
      </c>
      <c r="P87" s="265"/>
      <c r="Q87" s="302">
        <f>BC153</f>
        <v>0</v>
      </c>
      <c r="R87" s="302">
        <f>1.7/12*('Site Data'!$F$26*B87*'Site Data'!$C$16+'Site Data'!$F$27*(SUMPRODUCT(B88:B89,'Site Data'!$C$19:$C$20))+'Site Data'!$F$28*(SUMPRODUCT(D87:D92,'Site Data'!$C$24:$C$29)))*2.72/43560+Q87</f>
        <v>0</v>
      </c>
      <c r="S87" s="305">
        <f>IF(K87&gt;0,IF(M87&lt;K87,(R87*N87/K87)+(M87-N87)/K87*P87*R87,(R87*N87/K87)+(K87-N87)/K87*P87*R87),0)</f>
        <v>0</v>
      </c>
      <c r="T87" s="302">
        <f>R87-S87</f>
        <v>0</v>
      </c>
      <c r="U87" s="296"/>
      <c r="X87" s="268">
        <f t="shared" ref="X87:AP87" si="20">IF($U87=X$26,$O87,0)</f>
        <v>0</v>
      </c>
      <c r="Y87" s="268">
        <f t="shared" si="20"/>
        <v>0</v>
      </c>
      <c r="Z87" s="268">
        <f t="shared" si="20"/>
        <v>0</v>
      </c>
      <c r="AA87" s="268">
        <f t="shared" si="20"/>
        <v>0</v>
      </c>
      <c r="AB87" s="268">
        <f t="shared" si="20"/>
        <v>0</v>
      </c>
      <c r="AC87" s="268">
        <f t="shared" si="20"/>
        <v>0</v>
      </c>
      <c r="AD87" s="268">
        <f t="shared" si="20"/>
        <v>0</v>
      </c>
      <c r="AE87" s="268">
        <f t="shared" si="20"/>
        <v>0</v>
      </c>
      <c r="AF87" s="268">
        <f t="shared" si="20"/>
        <v>0</v>
      </c>
      <c r="AG87" s="268">
        <f t="shared" si="20"/>
        <v>0</v>
      </c>
      <c r="AH87" s="268">
        <f t="shared" si="20"/>
        <v>0</v>
      </c>
      <c r="AI87" s="268">
        <f t="shared" si="20"/>
        <v>0</v>
      </c>
      <c r="AJ87" s="268">
        <f t="shared" si="20"/>
        <v>0</v>
      </c>
      <c r="AK87" s="268">
        <f t="shared" si="20"/>
        <v>0</v>
      </c>
      <c r="AL87" s="268">
        <f t="shared" si="20"/>
        <v>0</v>
      </c>
      <c r="AM87" s="268">
        <f t="shared" si="20"/>
        <v>0</v>
      </c>
      <c r="AN87" s="268">
        <f t="shared" si="20"/>
        <v>0</v>
      </c>
      <c r="AO87" s="268">
        <f t="shared" si="20"/>
        <v>0</v>
      </c>
      <c r="AP87" s="268">
        <f t="shared" si="20"/>
        <v>0</v>
      </c>
      <c r="AS87" s="268">
        <f t="shared" ref="AS87:BK87" si="21">IF($U87=AS$26,$T87,0)</f>
        <v>0</v>
      </c>
      <c r="AT87" s="268">
        <f t="shared" si="21"/>
        <v>0</v>
      </c>
      <c r="AU87" s="268">
        <f t="shared" si="21"/>
        <v>0</v>
      </c>
      <c r="AV87" s="268">
        <f t="shared" si="21"/>
        <v>0</v>
      </c>
      <c r="AW87" s="268">
        <f t="shared" si="21"/>
        <v>0</v>
      </c>
      <c r="AX87" s="268">
        <f t="shared" si="21"/>
        <v>0</v>
      </c>
      <c r="AY87" s="268">
        <f t="shared" si="21"/>
        <v>0</v>
      </c>
      <c r="AZ87" s="268">
        <f t="shared" si="21"/>
        <v>0</v>
      </c>
      <c r="BA87" s="268">
        <f t="shared" si="21"/>
        <v>0</v>
      </c>
      <c r="BB87" s="268">
        <f t="shared" si="21"/>
        <v>0</v>
      </c>
      <c r="BC87" s="268">
        <f t="shared" si="21"/>
        <v>0</v>
      </c>
      <c r="BD87" s="268">
        <f t="shared" si="21"/>
        <v>0</v>
      </c>
      <c r="BE87" s="268">
        <f t="shared" si="21"/>
        <v>0</v>
      </c>
      <c r="BF87" s="268">
        <f t="shared" si="21"/>
        <v>0</v>
      </c>
      <c r="BG87" s="268">
        <f t="shared" si="21"/>
        <v>0</v>
      </c>
      <c r="BH87" s="268">
        <f t="shared" si="21"/>
        <v>0</v>
      </c>
      <c r="BI87" s="268">
        <f t="shared" si="21"/>
        <v>0</v>
      </c>
      <c r="BJ87" s="268">
        <f t="shared" si="21"/>
        <v>0</v>
      </c>
      <c r="BK87" s="268">
        <f t="shared" si="21"/>
        <v>0</v>
      </c>
    </row>
    <row r="88" spans="1:63">
      <c r="A88" s="253"/>
      <c r="B88" s="188"/>
      <c r="C88" s="165" t="s">
        <v>73</v>
      </c>
      <c r="D88" s="194"/>
      <c r="E88" s="165" t="s">
        <v>76</v>
      </c>
      <c r="F88" s="290"/>
      <c r="G88" s="273"/>
      <c r="H88" s="274"/>
      <c r="I88" s="266"/>
      <c r="J88" s="300"/>
      <c r="K88" s="300"/>
      <c r="L88" s="309"/>
      <c r="M88" s="315"/>
      <c r="N88" s="312"/>
      <c r="O88" s="300"/>
      <c r="P88" s="266"/>
      <c r="Q88" s="303"/>
      <c r="R88" s="303"/>
      <c r="S88" s="306"/>
      <c r="T88" s="303"/>
      <c r="U88" s="297"/>
      <c r="X88" s="269"/>
      <c r="Y88" s="269"/>
      <c r="Z88" s="269"/>
      <c r="AA88" s="269"/>
      <c r="AB88" s="269"/>
      <c r="AC88" s="269"/>
      <c r="AD88" s="269"/>
      <c r="AE88" s="269"/>
      <c r="AF88" s="269"/>
      <c r="AG88" s="269"/>
      <c r="AH88" s="269"/>
      <c r="AI88" s="269"/>
      <c r="AJ88" s="269"/>
      <c r="AK88" s="269"/>
      <c r="AL88" s="269"/>
      <c r="AM88" s="269"/>
      <c r="AN88" s="269"/>
      <c r="AO88" s="269"/>
      <c r="AP88" s="269"/>
      <c r="AS88" s="269"/>
      <c r="AT88" s="269"/>
      <c r="AU88" s="269"/>
      <c r="AV88" s="269"/>
      <c r="AW88" s="269"/>
      <c r="AX88" s="269"/>
      <c r="AY88" s="269"/>
      <c r="AZ88" s="269"/>
      <c r="BA88" s="269"/>
      <c r="BB88" s="269"/>
      <c r="BC88" s="269"/>
      <c r="BD88" s="269"/>
      <c r="BE88" s="269"/>
      <c r="BF88" s="269"/>
      <c r="BG88" s="269"/>
      <c r="BH88" s="269"/>
      <c r="BI88" s="269"/>
      <c r="BJ88" s="269"/>
      <c r="BK88" s="269"/>
    </row>
    <row r="89" spans="1:63">
      <c r="A89" s="253"/>
      <c r="B89" s="188"/>
      <c r="C89" s="165" t="s">
        <v>74</v>
      </c>
      <c r="D89" s="194"/>
      <c r="E89" s="165" t="s">
        <v>77</v>
      </c>
      <c r="F89" s="290"/>
      <c r="G89" s="273"/>
      <c r="H89" s="274"/>
      <c r="I89" s="266"/>
      <c r="J89" s="300"/>
      <c r="K89" s="300"/>
      <c r="L89" s="309"/>
      <c r="M89" s="315"/>
      <c r="N89" s="312"/>
      <c r="O89" s="300"/>
      <c r="P89" s="266"/>
      <c r="Q89" s="303"/>
      <c r="R89" s="303"/>
      <c r="S89" s="306"/>
      <c r="T89" s="303"/>
      <c r="U89" s="297"/>
      <c r="X89" s="269"/>
      <c r="Y89" s="269"/>
      <c r="Z89" s="269"/>
      <c r="AA89" s="269"/>
      <c r="AB89" s="269"/>
      <c r="AC89" s="269"/>
      <c r="AD89" s="269"/>
      <c r="AE89" s="269"/>
      <c r="AF89" s="269"/>
      <c r="AG89" s="269"/>
      <c r="AH89" s="269"/>
      <c r="AI89" s="269"/>
      <c r="AJ89" s="269"/>
      <c r="AK89" s="269"/>
      <c r="AL89" s="269"/>
      <c r="AM89" s="269"/>
      <c r="AN89" s="269"/>
      <c r="AO89" s="269"/>
      <c r="AP89" s="269"/>
      <c r="AS89" s="269"/>
      <c r="AT89" s="269"/>
      <c r="AU89" s="269"/>
      <c r="AV89" s="269"/>
      <c r="AW89" s="269"/>
      <c r="AX89" s="269"/>
      <c r="AY89" s="269"/>
      <c r="AZ89" s="269"/>
      <c r="BA89" s="269"/>
      <c r="BB89" s="269"/>
      <c r="BC89" s="269"/>
      <c r="BD89" s="269"/>
      <c r="BE89" s="269"/>
      <c r="BF89" s="269"/>
      <c r="BG89" s="269"/>
      <c r="BH89" s="269"/>
      <c r="BI89" s="269"/>
      <c r="BJ89" s="269"/>
      <c r="BK89" s="269"/>
    </row>
    <row r="90" spans="1:63">
      <c r="A90" s="253"/>
      <c r="B90" s="222"/>
      <c r="C90" s="166"/>
      <c r="D90" s="194"/>
      <c r="E90" s="167" t="s">
        <v>78</v>
      </c>
      <c r="F90" s="290"/>
      <c r="G90" s="273"/>
      <c r="H90" s="274"/>
      <c r="I90" s="266"/>
      <c r="J90" s="300"/>
      <c r="K90" s="300"/>
      <c r="L90" s="309"/>
      <c r="M90" s="315"/>
      <c r="N90" s="312"/>
      <c r="O90" s="300"/>
      <c r="P90" s="266"/>
      <c r="Q90" s="303"/>
      <c r="R90" s="303"/>
      <c r="S90" s="306"/>
      <c r="T90" s="303"/>
      <c r="U90" s="297"/>
      <c r="X90" s="269"/>
      <c r="Y90" s="269"/>
      <c r="Z90" s="269"/>
      <c r="AA90" s="269"/>
      <c r="AB90" s="269"/>
      <c r="AC90" s="269"/>
      <c r="AD90" s="269"/>
      <c r="AE90" s="269"/>
      <c r="AF90" s="269"/>
      <c r="AG90" s="269"/>
      <c r="AH90" s="269"/>
      <c r="AI90" s="269"/>
      <c r="AJ90" s="269"/>
      <c r="AK90" s="269"/>
      <c r="AL90" s="269"/>
      <c r="AM90" s="269"/>
      <c r="AN90" s="269"/>
      <c r="AO90" s="269"/>
      <c r="AP90" s="269"/>
      <c r="AS90" s="269"/>
      <c r="AT90" s="269"/>
      <c r="AU90" s="269"/>
      <c r="AV90" s="269"/>
      <c r="AW90" s="269"/>
      <c r="AX90" s="269"/>
      <c r="AY90" s="269"/>
      <c r="AZ90" s="269"/>
      <c r="BA90" s="269"/>
      <c r="BB90" s="269"/>
      <c r="BC90" s="269"/>
      <c r="BD90" s="269"/>
      <c r="BE90" s="269"/>
      <c r="BF90" s="269"/>
      <c r="BG90" s="269"/>
      <c r="BH90" s="269"/>
      <c r="BI90" s="269"/>
      <c r="BJ90" s="269"/>
      <c r="BK90" s="269"/>
    </row>
    <row r="91" spans="1:63">
      <c r="A91" s="253"/>
      <c r="B91" s="222"/>
      <c r="C91" s="166"/>
      <c r="D91" s="194"/>
      <c r="E91" s="167" t="s">
        <v>79</v>
      </c>
      <c r="F91" s="290"/>
      <c r="G91" s="273"/>
      <c r="H91" s="274"/>
      <c r="I91" s="266"/>
      <c r="J91" s="300"/>
      <c r="K91" s="300"/>
      <c r="L91" s="309"/>
      <c r="M91" s="315"/>
      <c r="N91" s="312"/>
      <c r="O91" s="300"/>
      <c r="P91" s="266"/>
      <c r="Q91" s="303"/>
      <c r="R91" s="303"/>
      <c r="S91" s="306"/>
      <c r="T91" s="303"/>
      <c r="U91" s="297"/>
      <c r="X91" s="270"/>
      <c r="Y91" s="270"/>
      <c r="Z91" s="270"/>
      <c r="AA91" s="270"/>
      <c r="AB91" s="270"/>
      <c r="AC91" s="270"/>
      <c r="AD91" s="270"/>
      <c r="AE91" s="270"/>
      <c r="AF91" s="270"/>
      <c r="AG91" s="270"/>
      <c r="AH91" s="270"/>
      <c r="AI91" s="270"/>
      <c r="AJ91" s="270"/>
      <c r="AK91" s="270"/>
      <c r="AL91" s="270"/>
      <c r="AM91" s="270"/>
      <c r="AN91" s="270"/>
      <c r="AO91" s="270"/>
      <c r="AP91" s="270"/>
      <c r="AS91" s="270"/>
      <c r="AT91" s="270"/>
      <c r="AU91" s="270"/>
      <c r="AV91" s="270"/>
      <c r="AW91" s="270"/>
      <c r="AX91" s="270"/>
      <c r="AY91" s="270"/>
      <c r="AZ91" s="270"/>
      <c r="BA91" s="270"/>
      <c r="BB91" s="270"/>
      <c r="BC91" s="270"/>
      <c r="BD91" s="270"/>
      <c r="BE91" s="270"/>
      <c r="BF91" s="270"/>
      <c r="BG91" s="270"/>
      <c r="BH91" s="270"/>
      <c r="BI91" s="270"/>
      <c r="BJ91" s="270"/>
      <c r="BK91" s="270"/>
    </row>
    <row r="92" spans="1:63" ht="13.5" thickBot="1">
      <c r="A92" s="254"/>
      <c r="B92" s="225"/>
      <c r="C92" s="214"/>
      <c r="D92" s="213"/>
      <c r="E92" s="215" t="s">
        <v>142</v>
      </c>
      <c r="F92" s="291"/>
      <c r="G92" s="275"/>
      <c r="H92" s="276"/>
      <c r="I92" s="267"/>
      <c r="J92" s="301"/>
      <c r="K92" s="301"/>
      <c r="L92" s="310"/>
      <c r="M92" s="316"/>
      <c r="N92" s="313"/>
      <c r="O92" s="301"/>
      <c r="P92" s="267"/>
      <c r="Q92" s="304"/>
      <c r="R92" s="304"/>
      <c r="S92" s="307"/>
      <c r="T92" s="304"/>
      <c r="U92" s="298"/>
      <c r="X92" s="198"/>
      <c r="Y92" s="198"/>
      <c r="Z92" s="198"/>
      <c r="AA92" s="198"/>
      <c r="AB92" s="198"/>
      <c r="AC92" s="198"/>
      <c r="AD92" s="198"/>
      <c r="AE92" s="198"/>
      <c r="AF92" s="198"/>
      <c r="AG92" s="198"/>
      <c r="AH92" s="198"/>
      <c r="AI92" s="198"/>
      <c r="AJ92" s="198"/>
      <c r="AK92" s="198"/>
      <c r="AL92" s="198"/>
      <c r="AM92" s="198"/>
      <c r="AN92" s="198"/>
      <c r="AO92" s="198"/>
      <c r="AP92" s="198"/>
      <c r="AS92" s="198"/>
      <c r="AT92" s="198"/>
      <c r="AU92" s="198"/>
      <c r="AV92" s="198"/>
      <c r="AW92" s="198"/>
      <c r="AX92" s="198"/>
      <c r="AY92" s="198"/>
      <c r="AZ92" s="198"/>
      <c r="BA92" s="198"/>
      <c r="BB92" s="198"/>
      <c r="BC92" s="198"/>
      <c r="BD92" s="198"/>
      <c r="BE92" s="198"/>
      <c r="BF92" s="198"/>
      <c r="BG92" s="198"/>
      <c r="BH92" s="198"/>
      <c r="BI92" s="198"/>
      <c r="BJ92" s="198"/>
      <c r="BK92" s="198"/>
    </row>
    <row r="93" spans="1:63" ht="12.75" customHeight="1">
      <c r="A93" s="252" t="str">
        <f>A173</f>
        <v>S1-3 Storage</v>
      </c>
      <c r="B93" s="187"/>
      <c r="C93" s="164" t="s">
        <v>29</v>
      </c>
      <c r="D93" s="193"/>
      <c r="E93" s="164" t="s">
        <v>75</v>
      </c>
      <c r="F93" s="289">
        <f>1.7/12*('Site Data'!$F$26*$B93+'Site Data'!$F$27*($B94+$B95)+'Site Data'!$F$28*SUM($D93:$D98))</f>
        <v>0</v>
      </c>
      <c r="G93" s="271" t="s">
        <v>54</v>
      </c>
      <c r="H93" s="272"/>
      <c r="I93" s="265">
        <v>0</v>
      </c>
      <c r="J93" s="299">
        <f>AI153</f>
        <v>0</v>
      </c>
      <c r="K93" s="299">
        <f>F93+J93</f>
        <v>0</v>
      </c>
      <c r="L93" s="308" t="s">
        <v>14</v>
      </c>
      <c r="M93" s="314"/>
      <c r="N93" s="311">
        <f>K93*I93</f>
        <v>0</v>
      </c>
      <c r="O93" s="299">
        <f>K93-N93</f>
        <v>0</v>
      </c>
      <c r="P93" s="265">
        <v>0</v>
      </c>
      <c r="Q93" s="302">
        <f>BD153</f>
        <v>0</v>
      </c>
      <c r="R93" s="302">
        <f>1.7/12*('Site Data'!$F$26*B93*'Site Data'!$C$16+'Site Data'!$F$27*(SUMPRODUCT(B94:B95,'Site Data'!$C$19:$C$20))+'Site Data'!$F$28*(SUMPRODUCT(D93:D98,'Site Data'!$C$24:$C$29)))*2.72/43560+Q93</f>
        <v>0</v>
      </c>
      <c r="S93" s="305">
        <f>IF(K93&gt;0,IF(M93&lt;K93,(R93*N93/K93)+(M93-N93)/K93*P93*R93,(R93*N93/K93)+(K93-N93)/K93*P93*R93),0)</f>
        <v>0</v>
      </c>
      <c r="T93" s="302">
        <f>R93-S93</f>
        <v>0</v>
      </c>
      <c r="U93" s="296"/>
      <c r="X93" s="268">
        <f t="shared" ref="X93:AP93" si="22">IF($U93=X$26,$O93,0)</f>
        <v>0</v>
      </c>
      <c r="Y93" s="268">
        <f t="shared" si="22"/>
        <v>0</v>
      </c>
      <c r="Z93" s="268">
        <f t="shared" si="22"/>
        <v>0</v>
      </c>
      <c r="AA93" s="268">
        <f t="shared" si="22"/>
        <v>0</v>
      </c>
      <c r="AB93" s="268">
        <f t="shared" si="22"/>
        <v>0</v>
      </c>
      <c r="AC93" s="268">
        <f t="shared" si="22"/>
        <v>0</v>
      </c>
      <c r="AD93" s="268">
        <f t="shared" si="22"/>
        <v>0</v>
      </c>
      <c r="AE93" s="268">
        <f t="shared" si="22"/>
        <v>0</v>
      </c>
      <c r="AF93" s="268">
        <f t="shared" si="22"/>
        <v>0</v>
      </c>
      <c r="AG93" s="268">
        <f t="shared" si="22"/>
        <v>0</v>
      </c>
      <c r="AH93" s="268">
        <f t="shared" si="22"/>
        <v>0</v>
      </c>
      <c r="AI93" s="268">
        <f t="shared" si="22"/>
        <v>0</v>
      </c>
      <c r="AJ93" s="268">
        <f t="shared" si="22"/>
        <v>0</v>
      </c>
      <c r="AK93" s="268">
        <f t="shared" si="22"/>
        <v>0</v>
      </c>
      <c r="AL93" s="268">
        <f t="shared" si="22"/>
        <v>0</v>
      </c>
      <c r="AM93" s="268">
        <f t="shared" si="22"/>
        <v>0</v>
      </c>
      <c r="AN93" s="268">
        <f t="shared" si="22"/>
        <v>0</v>
      </c>
      <c r="AO93" s="268">
        <f t="shared" si="22"/>
        <v>0</v>
      </c>
      <c r="AP93" s="268">
        <f t="shared" si="22"/>
        <v>0</v>
      </c>
      <c r="AS93" s="268">
        <f t="shared" ref="AS93:BK93" si="23">IF($U93=AS$26,$T93,0)</f>
        <v>0</v>
      </c>
      <c r="AT93" s="268">
        <f t="shared" si="23"/>
        <v>0</v>
      </c>
      <c r="AU93" s="268">
        <f t="shared" si="23"/>
        <v>0</v>
      </c>
      <c r="AV93" s="268">
        <f t="shared" si="23"/>
        <v>0</v>
      </c>
      <c r="AW93" s="268">
        <f t="shared" si="23"/>
        <v>0</v>
      </c>
      <c r="AX93" s="268">
        <f t="shared" si="23"/>
        <v>0</v>
      </c>
      <c r="AY93" s="268">
        <f t="shared" si="23"/>
        <v>0</v>
      </c>
      <c r="AZ93" s="268">
        <f t="shared" si="23"/>
        <v>0</v>
      </c>
      <c r="BA93" s="268">
        <f t="shared" si="23"/>
        <v>0</v>
      </c>
      <c r="BB93" s="268">
        <f t="shared" si="23"/>
        <v>0</v>
      </c>
      <c r="BC93" s="268">
        <f t="shared" si="23"/>
        <v>0</v>
      </c>
      <c r="BD93" s="268">
        <f t="shared" si="23"/>
        <v>0</v>
      </c>
      <c r="BE93" s="268">
        <f t="shared" si="23"/>
        <v>0</v>
      </c>
      <c r="BF93" s="268">
        <f t="shared" si="23"/>
        <v>0</v>
      </c>
      <c r="BG93" s="268">
        <f t="shared" si="23"/>
        <v>0</v>
      </c>
      <c r="BH93" s="268">
        <f t="shared" si="23"/>
        <v>0</v>
      </c>
      <c r="BI93" s="268">
        <f t="shared" si="23"/>
        <v>0</v>
      </c>
      <c r="BJ93" s="268">
        <f t="shared" si="23"/>
        <v>0</v>
      </c>
      <c r="BK93" s="268">
        <f t="shared" si="23"/>
        <v>0</v>
      </c>
    </row>
    <row r="94" spans="1:63">
      <c r="A94" s="253"/>
      <c r="B94" s="188"/>
      <c r="C94" s="165" t="s">
        <v>73</v>
      </c>
      <c r="D94" s="194"/>
      <c r="E94" s="165" t="s">
        <v>76</v>
      </c>
      <c r="F94" s="290"/>
      <c r="G94" s="273"/>
      <c r="H94" s="274"/>
      <c r="I94" s="266"/>
      <c r="J94" s="300"/>
      <c r="K94" s="300"/>
      <c r="L94" s="309"/>
      <c r="M94" s="315"/>
      <c r="N94" s="312"/>
      <c r="O94" s="300"/>
      <c r="P94" s="266"/>
      <c r="Q94" s="303"/>
      <c r="R94" s="303"/>
      <c r="S94" s="306"/>
      <c r="T94" s="303"/>
      <c r="U94" s="297"/>
      <c r="X94" s="269"/>
      <c r="Y94" s="269"/>
      <c r="Z94" s="269"/>
      <c r="AA94" s="269"/>
      <c r="AB94" s="269"/>
      <c r="AC94" s="269"/>
      <c r="AD94" s="269"/>
      <c r="AE94" s="269"/>
      <c r="AF94" s="269"/>
      <c r="AG94" s="269"/>
      <c r="AH94" s="269"/>
      <c r="AI94" s="269"/>
      <c r="AJ94" s="269"/>
      <c r="AK94" s="269"/>
      <c r="AL94" s="269"/>
      <c r="AM94" s="269"/>
      <c r="AN94" s="269"/>
      <c r="AO94" s="269"/>
      <c r="AP94" s="269"/>
      <c r="AS94" s="269"/>
      <c r="AT94" s="269"/>
      <c r="AU94" s="269"/>
      <c r="AV94" s="269"/>
      <c r="AW94" s="269"/>
      <c r="AX94" s="269"/>
      <c r="AY94" s="269"/>
      <c r="AZ94" s="269"/>
      <c r="BA94" s="269"/>
      <c r="BB94" s="269"/>
      <c r="BC94" s="269"/>
      <c r="BD94" s="269"/>
      <c r="BE94" s="269"/>
      <c r="BF94" s="269"/>
      <c r="BG94" s="269"/>
      <c r="BH94" s="269"/>
      <c r="BI94" s="269"/>
      <c r="BJ94" s="269"/>
      <c r="BK94" s="269"/>
    </row>
    <row r="95" spans="1:63">
      <c r="A95" s="253"/>
      <c r="B95" s="188"/>
      <c r="C95" s="165" t="s">
        <v>74</v>
      </c>
      <c r="D95" s="194"/>
      <c r="E95" s="165" t="s">
        <v>77</v>
      </c>
      <c r="F95" s="290"/>
      <c r="G95" s="273"/>
      <c r="H95" s="274"/>
      <c r="I95" s="266"/>
      <c r="J95" s="300"/>
      <c r="K95" s="300"/>
      <c r="L95" s="309"/>
      <c r="M95" s="315"/>
      <c r="N95" s="312"/>
      <c r="O95" s="300"/>
      <c r="P95" s="266"/>
      <c r="Q95" s="303"/>
      <c r="R95" s="303"/>
      <c r="S95" s="306"/>
      <c r="T95" s="303"/>
      <c r="U95" s="297"/>
      <c r="X95" s="269"/>
      <c r="Y95" s="269"/>
      <c r="Z95" s="269"/>
      <c r="AA95" s="269"/>
      <c r="AB95" s="269"/>
      <c r="AC95" s="269"/>
      <c r="AD95" s="269"/>
      <c r="AE95" s="269"/>
      <c r="AF95" s="269"/>
      <c r="AG95" s="269"/>
      <c r="AH95" s="269"/>
      <c r="AI95" s="269"/>
      <c r="AJ95" s="269"/>
      <c r="AK95" s="269"/>
      <c r="AL95" s="269"/>
      <c r="AM95" s="269"/>
      <c r="AN95" s="269"/>
      <c r="AO95" s="269"/>
      <c r="AP95" s="269"/>
      <c r="AS95" s="269"/>
      <c r="AT95" s="269"/>
      <c r="AU95" s="269"/>
      <c r="AV95" s="269"/>
      <c r="AW95" s="269"/>
      <c r="AX95" s="269"/>
      <c r="AY95" s="269"/>
      <c r="AZ95" s="269"/>
      <c r="BA95" s="269"/>
      <c r="BB95" s="269"/>
      <c r="BC95" s="269"/>
      <c r="BD95" s="269"/>
      <c r="BE95" s="269"/>
      <c r="BF95" s="269"/>
      <c r="BG95" s="269"/>
      <c r="BH95" s="269"/>
      <c r="BI95" s="269"/>
      <c r="BJ95" s="269"/>
      <c r="BK95" s="269"/>
    </row>
    <row r="96" spans="1:63">
      <c r="A96" s="253"/>
      <c r="B96" s="222"/>
      <c r="C96" s="166"/>
      <c r="D96" s="194"/>
      <c r="E96" s="167" t="s">
        <v>78</v>
      </c>
      <c r="F96" s="290"/>
      <c r="G96" s="273"/>
      <c r="H96" s="274"/>
      <c r="I96" s="266"/>
      <c r="J96" s="300"/>
      <c r="K96" s="300"/>
      <c r="L96" s="309"/>
      <c r="M96" s="315"/>
      <c r="N96" s="312"/>
      <c r="O96" s="300"/>
      <c r="P96" s="266"/>
      <c r="Q96" s="303"/>
      <c r="R96" s="303"/>
      <c r="S96" s="306"/>
      <c r="T96" s="303"/>
      <c r="U96" s="297"/>
      <c r="X96" s="269"/>
      <c r="Y96" s="269"/>
      <c r="Z96" s="269"/>
      <c r="AA96" s="269"/>
      <c r="AB96" s="269"/>
      <c r="AC96" s="269"/>
      <c r="AD96" s="269"/>
      <c r="AE96" s="269"/>
      <c r="AF96" s="269"/>
      <c r="AG96" s="269"/>
      <c r="AH96" s="269"/>
      <c r="AI96" s="269"/>
      <c r="AJ96" s="269"/>
      <c r="AK96" s="269"/>
      <c r="AL96" s="269"/>
      <c r="AM96" s="269"/>
      <c r="AN96" s="269"/>
      <c r="AO96" s="269"/>
      <c r="AP96" s="269"/>
      <c r="AS96" s="269"/>
      <c r="AT96" s="269"/>
      <c r="AU96" s="269"/>
      <c r="AV96" s="269"/>
      <c r="AW96" s="269"/>
      <c r="AX96" s="269"/>
      <c r="AY96" s="269"/>
      <c r="AZ96" s="269"/>
      <c r="BA96" s="269"/>
      <c r="BB96" s="269"/>
      <c r="BC96" s="269"/>
      <c r="BD96" s="269"/>
      <c r="BE96" s="269"/>
      <c r="BF96" s="269"/>
      <c r="BG96" s="269"/>
      <c r="BH96" s="269"/>
      <c r="BI96" s="269"/>
      <c r="BJ96" s="269"/>
      <c r="BK96" s="269"/>
    </row>
    <row r="97" spans="1:63">
      <c r="A97" s="253"/>
      <c r="B97" s="222"/>
      <c r="C97" s="166"/>
      <c r="D97" s="194"/>
      <c r="E97" s="167" t="s">
        <v>79</v>
      </c>
      <c r="F97" s="290"/>
      <c r="G97" s="273"/>
      <c r="H97" s="274"/>
      <c r="I97" s="266"/>
      <c r="J97" s="300"/>
      <c r="K97" s="300"/>
      <c r="L97" s="309"/>
      <c r="M97" s="315"/>
      <c r="N97" s="312"/>
      <c r="O97" s="300"/>
      <c r="P97" s="266"/>
      <c r="Q97" s="303"/>
      <c r="R97" s="303"/>
      <c r="S97" s="306"/>
      <c r="T97" s="303"/>
      <c r="U97" s="297"/>
      <c r="X97" s="270"/>
      <c r="Y97" s="270"/>
      <c r="Z97" s="270"/>
      <c r="AA97" s="270"/>
      <c r="AB97" s="270"/>
      <c r="AC97" s="270"/>
      <c r="AD97" s="270"/>
      <c r="AE97" s="270"/>
      <c r="AF97" s="270"/>
      <c r="AG97" s="270"/>
      <c r="AH97" s="270"/>
      <c r="AI97" s="270"/>
      <c r="AJ97" s="270"/>
      <c r="AK97" s="270"/>
      <c r="AL97" s="270"/>
      <c r="AM97" s="270"/>
      <c r="AN97" s="270"/>
      <c r="AO97" s="270"/>
      <c r="AP97" s="270"/>
      <c r="AS97" s="270"/>
      <c r="AT97" s="270"/>
      <c r="AU97" s="270"/>
      <c r="AV97" s="270"/>
      <c r="AW97" s="270"/>
      <c r="AX97" s="270"/>
      <c r="AY97" s="270"/>
      <c r="AZ97" s="270"/>
      <c r="BA97" s="270"/>
      <c r="BB97" s="270"/>
      <c r="BC97" s="270"/>
      <c r="BD97" s="270"/>
      <c r="BE97" s="270"/>
      <c r="BF97" s="270"/>
      <c r="BG97" s="270"/>
      <c r="BH97" s="270"/>
      <c r="BI97" s="270"/>
      <c r="BJ97" s="270"/>
      <c r="BK97" s="270"/>
    </row>
    <row r="98" spans="1:63" ht="13.5" thickBot="1">
      <c r="A98" s="254"/>
      <c r="B98" s="225"/>
      <c r="C98" s="214"/>
      <c r="D98" s="213"/>
      <c r="E98" s="215" t="s">
        <v>142</v>
      </c>
      <c r="F98" s="291"/>
      <c r="G98" s="275"/>
      <c r="H98" s="276"/>
      <c r="I98" s="267"/>
      <c r="J98" s="301"/>
      <c r="K98" s="301"/>
      <c r="L98" s="310"/>
      <c r="M98" s="316"/>
      <c r="N98" s="313"/>
      <c r="O98" s="301"/>
      <c r="P98" s="267"/>
      <c r="Q98" s="304"/>
      <c r="R98" s="304"/>
      <c r="S98" s="307"/>
      <c r="T98" s="304"/>
      <c r="U98" s="298"/>
      <c r="X98" s="198"/>
      <c r="Y98" s="198"/>
      <c r="Z98" s="198"/>
      <c r="AA98" s="198"/>
      <c r="AB98" s="198"/>
      <c r="AC98" s="198"/>
      <c r="AD98" s="198"/>
      <c r="AE98" s="198"/>
      <c r="AF98" s="198"/>
      <c r="AG98" s="198"/>
      <c r="AH98" s="198"/>
      <c r="AI98" s="198"/>
      <c r="AJ98" s="198"/>
      <c r="AK98" s="198"/>
      <c r="AL98" s="198"/>
      <c r="AM98" s="198"/>
      <c r="AN98" s="198"/>
      <c r="AO98" s="198"/>
      <c r="AP98" s="198"/>
      <c r="AS98" s="198"/>
      <c r="AT98" s="198"/>
      <c r="AU98" s="198"/>
      <c r="AV98" s="198"/>
      <c r="AW98" s="198"/>
      <c r="AX98" s="198"/>
      <c r="AY98" s="198"/>
      <c r="AZ98" s="198"/>
      <c r="BA98" s="198"/>
      <c r="BB98" s="198"/>
      <c r="BC98" s="198"/>
      <c r="BD98" s="198"/>
      <c r="BE98" s="198"/>
      <c r="BF98" s="198"/>
      <c r="BG98" s="198"/>
      <c r="BH98" s="198"/>
      <c r="BI98" s="198"/>
      <c r="BJ98" s="198"/>
      <c r="BK98" s="198"/>
    </row>
    <row r="99" spans="1:63">
      <c r="A99" s="252" t="str">
        <f>A174</f>
        <v>P1-3 Stormwater Ponds</v>
      </c>
      <c r="B99" s="187"/>
      <c r="C99" s="164" t="s">
        <v>29</v>
      </c>
      <c r="D99" s="193"/>
      <c r="E99" s="164" t="s">
        <v>75</v>
      </c>
      <c r="F99" s="289">
        <f>1.7/12*('Site Data'!$F$26*$B99+'Site Data'!$F$27*($B100+$B101)+'Site Data'!$F$28*SUM($D99:$D104))</f>
        <v>0</v>
      </c>
      <c r="G99" s="271" t="s">
        <v>54</v>
      </c>
      <c r="H99" s="272"/>
      <c r="I99" s="265">
        <v>0</v>
      </c>
      <c r="J99" s="299">
        <f>AJ153</f>
        <v>0</v>
      </c>
      <c r="K99" s="299">
        <f>F99+J99</f>
        <v>0</v>
      </c>
      <c r="L99" s="308" t="s">
        <v>14</v>
      </c>
      <c r="M99" s="314"/>
      <c r="N99" s="311">
        <v>0</v>
      </c>
      <c r="O99" s="299">
        <f>K99-N99</f>
        <v>0</v>
      </c>
      <c r="P99" s="265">
        <v>0.5</v>
      </c>
      <c r="Q99" s="302">
        <f>BE153</f>
        <v>0</v>
      </c>
      <c r="R99" s="302">
        <f>1.7/12*('Site Data'!$F$26*B99*'Site Data'!$C$16+'Site Data'!$F$27*(SUMPRODUCT(B100:B101,'Site Data'!$C$19:$C$20))+'Site Data'!$F$28*(SUMPRODUCT(D99:D104,'Site Data'!$C$24:$C$29)))*2.72/43560+Q99</f>
        <v>0</v>
      </c>
      <c r="S99" s="305">
        <f>IF(K99&gt;0,IF(M99&lt;K99,(R99*N99/K99)+(M99-N99)/K99*P99*R99,(R99*N99/K99)+(K99-N99)/K99*P99*R99),0)</f>
        <v>0</v>
      </c>
      <c r="T99" s="302">
        <f>R99-S99</f>
        <v>0</v>
      </c>
      <c r="U99" s="296"/>
      <c r="X99" s="268">
        <f t="shared" ref="X99:AP99" si="24">IF($U99=X$26,$O99,0)</f>
        <v>0</v>
      </c>
      <c r="Y99" s="268">
        <f t="shared" si="24"/>
        <v>0</v>
      </c>
      <c r="Z99" s="268">
        <f t="shared" si="24"/>
        <v>0</v>
      </c>
      <c r="AA99" s="268">
        <f t="shared" si="24"/>
        <v>0</v>
      </c>
      <c r="AB99" s="268">
        <f t="shared" si="24"/>
        <v>0</v>
      </c>
      <c r="AC99" s="268">
        <f t="shared" si="24"/>
        <v>0</v>
      </c>
      <c r="AD99" s="268">
        <f t="shared" si="24"/>
        <v>0</v>
      </c>
      <c r="AE99" s="268">
        <f t="shared" si="24"/>
        <v>0</v>
      </c>
      <c r="AF99" s="268">
        <f t="shared" si="24"/>
        <v>0</v>
      </c>
      <c r="AG99" s="268">
        <f t="shared" si="24"/>
        <v>0</v>
      </c>
      <c r="AH99" s="268">
        <f t="shared" si="24"/>
        <v>0</v>
      </c>
      <c r="AI99" s="197">
        <f t="shared" si="24"/>
        <v>0</v>
      </c>
      <c r="AJ99" s="268">
        <f t="shared" si="24"/>
        <v>0</v>
      </c>
      <c r="AK99" s="268">
        <f t="shared" si="24"/>
        <v>0</v>
      </c>
      <c r="AL99" s="268">
        <f t="shared" si="24"/>
        <v>0</v>
      </c>
      <c r="AM99" s="268">
        <f t="shared" si="24"/>
        <v>0</v>
      </c>
      <c r="AN99" s="268">
        <f t="shared" si="24"/>
        <v>0</v>
      </c>
      <c r="AO99" s="268">
        <f t="shared" si="24"/>
        <v>0</v>
      </c>
      <c r="AP99" s="268">
        <f t="shared" si="24"/>
        <v>0</v>
      </c>
      <c r="AS99" s="268">
        <f t="shared" ref="AS99:BK99" si="25">IF($U99=AS$26,$T99,0)</f>
        <v>0</v>
      </c>
      <c r="AT99" s="268">
        <f t="shared" si="25"/>
        <v>0</v>
      </c>
      <c r="AU99" s="268">
        <f t="shared" si="25"/>
        <v>0</v>
      </c>
      <c r="AV99" s="268">
        <f t="shared" si="25"/>
        <v>0</v>
      </c>
      <c r="AW99" s="268">
        <f t="shared" si="25"/>
        <v>0</v>
      </c>
      <c r="AX99" s="268">
        <f t="shared" si="25"/>
        <v>0</v>
      </c>
      <c r="AY99" s="268">
        <f t="shared" si="25"/>
        <v>0</v>
      </c>
      <c r="AZ99" s="268">
        <f t="shared" si="25"/>
        <v>0</v>
      </c>
      <c r="BA99" s="268">
        <f t="shared" si="25"/>
        <v>0</v>
      </c>
      <c r="BB99" s="268">
        <f t="shared" si="25"/>
        <v>0</v>
      </c>
      <c r="BC99" s="268">
        <f t="shared" si="25"/>
        <v>0</v>
      </c>
      <c r="BD99" s="268">
        <f t="shared" si="25"/>
        <v>0</v>
      </c>
      <c r="BE99" s="268">
        <f t="shared" si="25"/>
        <v>0</v>
      </c>
      <c r="BF99" s="268">
        <f t="shared" si="25"/>
        <v>0</v>
      </c>
      <c r="BG99" s="268">
        <f t="shared" si="25"/>
        <v>0</v>
      </c>
      <c r="BH99" s="268">
        <f t="shared" si="25"/>
        <v>0</v>
      </c>
      <c r="BI99" s="268">
        <f t="shared" si="25"/>
        <v>0</v>
      </c>
      <c r="BJ99" s="268">
        <f t="shared" si="25"/>
        <v>0</v>
      </c>
      <c r="BK99" s="268">
        <f t="shared" si="25"/>
        <v>0</v>
      </c>
    </row>
    <row r="100" spans="1:63">
      <c r="A100" s="253"/>
      <c r="B100" s="188"/>
      <c r="C100" s="165" t="s">
        <v>73</v>
      </c>
      <c r="D100" s="194"/>
      <c r="E100" s="165" t="s">
        <v>76</v>
      </c>
      <c r="F100" s="290"/>
      <c r="G100" s="273"/>
      <c r="H100" s="274"/>
      <c r="I100" s="266"/>
      <c r="J100" s="300"/>
      <c r="K100" s="300"/>
      <c r="L100" s="309"/>
      <c r="M100" s="315"/>
      <c r="N100" s="312"/>
      <c r="O100" s="300"/>
      <c r="P100" s="266"/>
      <c r="Q100" s="303"/>
      <c r="R100" s="303"/>
      <c r="S100" s="306"/>
      <c r="T100" s="303"/>
      <c r="U100" s="297"/>
      <c r="X100" s="269"/>
      <c r="Y100" s="269"/>
      <c r="Z100" s="269"/>
      <c r="AA100" s="269"/>
      <c r="AB100" s="269"/>
      <c r="AC100" s="269"/>
      <c r="AD100" s="269"/>
      <c r="AE100" s="269"/>
      <c r="AF100" s="269"/>
      <c r="AG100" s="269"/>
      <c r="AH100" s="269"/>
      <c r="AI100" s="198"/>
      <c r="AJ100" s="269"/>
      <c r="AK100" s="269"/>
      <c r="AL100" s="269"/>
      <c r="AM100" s="269"/>
      <c r="AN100" s="269"/>
      <c r="AO100" s="269"/>
      <c r="AP100" s="269"/>
      <c r="AS100" s="269"/>
      <c r="AT100" s="269"/>
      <c r="AU100" s="269"/>
      <c r="AV100" s="269"/>
      <c r="AW100" s="269"/>
      <c r="AX100" s="269"/>
      <c r="AY100" s="269"/>
      <c r="AZ100" s="269"/>
      <c r="BA100" s="269"/>
      <c r="BB100" s="269"/>
      <c r="BC100" s="269"/>
      <c r="BD100" s="269"/>
      <c r="BE100" s="269"/>
      <c r="BF100" s="269"/>
      <c r="BG100" s="269"/>
      <c r="BH100" s="269"/>
      <c r="BI100" s="269"/>
      <c r="BJ100" s="269"/>
      <c r="BK100" s="269"/>
    </row>
    <row r="101" spans="1:63">
      <c r="A101" s="253"/>
      <c r="B101" s="188"/>
      <c r="C101" s="165" t="s">
        <v>74</v>
      </c>
      <c r="D101" s="194"/>
      <c r="E101" s="165" t="s">
        <v>77</v>
      </c>
      <c r="F101" s="290"/>
      <c r="G101" s="273"/>
      <c r="H101" s="274"/>
      <c r="I101" s="266"/>
      <c r="J101" s="300"/>
      <c r="K101" s="300"/>
      <c r="L101" s="309"/>
      <c r="M101" s="315"/>
      <c r="N101" s="312"/>
      <c r="O101" s="300"/>
      <c r="P101" s="266"/>
      <c r="Q101" s="303"/>
      <c r="R101" s="303"/>
      <c r="S101" s="306"/>
      <c r="T101" s="303"/>
      <c r="U101" s="297"/>
      <c r="X101" s="269"/>
      <c r="Y101" s="269"/>
      <c r="Z101" s="269"/>
      <c r="AA101" s="269"/>
      <c r="AB101" s="269"/>
      <c r="AC101" s="269"/>
      <c r="AD101" s="269"/>
      <c r="AE101" s="269"/>
      <c r="AF101" s="269"/>
      <c r="AG101" s="269"/>
      <c r="AH101" s="269"/>
      <c r="AI101" s="198"/>
      <c r="AJ101" s="269"/>
      <c r="AK101" s="269"/>
      <c r="AL101" s="269"/>
      <c r="AM101" s="269"/>
      <c r="AN101" s="269"/>
      <c r="AO101" s="269"/>
      <c r="AP101" s="269"/>
      <c r="AS101" s="269"/>
      <c r="AT101" s="269"/>
      <c r="AU101" s="269"/>
      <c r="AV101" s="269"/>
      <c r="AW101" s="269"/>
      <c r="AX101" s="269"/>
      <c r="AY101" s="269"/>
      <c r="AZ101" s="269"/>
      <c r="BA101" s="269"/>
      <c r="BB101" s="269"/>
      <c r="BC101" s="269"/>
      <c r="BD101" s="269"/>
      <c r="BE101" s="269"/>
      <c r="BF101" s="269"/>
      <c r="BG101" s="269"/>
      <c r="BH101" s="269"/>
      <c r="BI101" s="269"/>
      <c r="BJ101" s="269"/>
      <c r="BK101" s="269"/>
    </row>
    <row r="102" spans="1:63">
      <c r="A102" s="253"/>
      <c r="B102" s="222"/>
      <c r="C102" s="166"/>
      <c r="D102" s="194"/>
      <c r="E102" s="167" t="s">
        <v>78</v>
      </c>
      <c r="F102" s="290"/>
      <c r="G102" s="273"/>
      <c r="H102" s="274"/>
      <c r="I102" s="266"/>
      <c r="J102" s="300"/>
      <c r="K102" s="300"/>
      <c r="L102" s="309"/>
      <c r="M102" s="315"/>
      <c r="N102" s="312"/>
      <c r="O102" s="300"/>
      <c r="P102" s="266"/>
      <c r="Q102" s="303"/>
      <c r="R102" s="303"/>
      <c r="S102" s="306"/>
      <c r="T102" s="303"/>
      <c r="U102" s="297"/>
      <c r="X102" s="269"/>
      <c r="Y102" s="269"/>
      <c r="Z102" s="269"/>
      <c r="AA102" s="269"/>
      <c r="AB102" s="269"/>
      <c r="AC102" s="269"/>
      <c r="AD102" s="269"/>
      <c r="AE102" s="269"/>
      <c r="AF102" s="269"/>
      <c r="AG102" s="269"/>
      <c r="AH102" s="269"/>
      <c r="AI102" s="198"/>
      <c r="AJ102" s="269"/>
      <c r="AK102" s="269"/>
      <c r="AL102" s="269"/>
      <c r="AM102" s="269"/>
      <c r="AN102" s="269"/>
      <c r="AO102" s="269"/>
      <c r="AP102" s="269"/>
      <c r="AS102" s="269"/>
      <c r="AT102" s="269"/>
      <c r="AU102" s="269"/>
      <c r="AV102" s="269"/>
      <c r="AW102" s="269"/>
      <c r="AX102" s="269"/>
      <c r="AY102" s="269"/>
      <c r="AZ102" s="269"/>
      <c r="BA102" s="269"/>
      <c r="BB102" s="269"/>
      <c r="BC102" s="269"/>
      <c r="BD102" s="269"/>
      <c r="BE102" s="269"/>
      <c r="BF102" s="269"/>
      <c r="BG102" s="269"/>
      <c r="BH102" s="269"/>
      <c r="BI102" s="269"/>
      <c r="BJ102" s="269"/>
      <c r="BK102" s="269"/>
    </row>
    <row r="103" spans="1:63">
      <c r="A103" s="253"/>
      <c r="B103" s="222"/>
      <c r="C103" s="166"/>
      <c r="D103" s="194"/>
      <c r="E103" s="167" t="s">
        <v>79</v>
      </c>
      <c r="F103" s="290"/>
      <c r="G103" s="273"/>
      <c r="H103" s="274"/>
      <c r="I103" s="266"/>
      <c r="J103" s="300"/>
      <c r="K103" s="300"/>
      <c r="L103" s="309"/>
      <c r="M103" s="315"/>
      <c r="N103" s="312"/>
      <c r="O103" s="300"/>
      <c r="P103" s="266"/>
      <c r="Q103" s="303"/>
      <c r="R103" s="303"/>
      <c r="S103" s="306"/>
      <c r="T103" s="303"/>
      <c r="U103" s="297"/>
      <c r="X103" s="270"/>
      <c r="Y103" s="270"/>
      <c r="Z103" s="270"/>
      <c r="AA103" s="270"/>
      <c r="AB103" s="270"/>
      <c r="AC103" s="270"/>
      <c r="AD103" s="270"/>
      <c r="AE103" s="270"/>
      <c r="AF103" s="270"/>
      <c r="AG103" s="270"/>
      <c r="AH103" s="270"/>
      <c r="AI103" s="199"/>
      <c r="AJ103" s="270"/>
      <c r="AK103" s="270"/>
      <c r="AL103" s="270"/>
      <c r="AM103" s="270"/>
      <c r="AN103" s="270"/>
      <c r="AO103" s="270"/>
      <c r="AP103" s="270"/>
      <c r="AS103" s="270"/>
      <c r="AT103" s="270"/>
      <c r="AU103" s="270"/>
      <c r="AV103" s="270"/>
      <c r="AW103" s="270"/>
      <c r="AX103" s="270"/>
      <c r="AY103" s="270"/>
      <c r="AZ103" s="270"/>
      <c r="BA103" s="270"/>
      <c r="BB103" s="270"/>
      <c r="BC103" s="270"/>
      <c r="BD103" s="270"/>
      <c r="BE103" s="270"/>
      <c r="BF103" s="270"/>
      <c r="BG103" s="270"/>
      <c r="BH103" s="270"/>
      <c r="BI103" s="270"/>
      <c r="BJ103" s="270"/>
      <c r="BK103" s="270"/>
    </row>
    <row r="104" spans="1:63" ht="13.5" thickBot="1">
      <c r="A104" s="254"/>
      <c r="B104" s="225"/>
      <c r="C104" s="214"/>
      <c r="D104" s="213"/>
      <c r="E104" s="215" t="s">
        <v>142</v>
      </c>
      <c r="F104" s="291"/>
      <c r="G104" s="275"/>
      <c r="H104" s="276"/>
      <c r="I104" s="267"/>
      <c r="J104" s="301"/>
      <c r="K104" s="301"/>
      <c r="L104" s="310"/>
      <c r="M104" s="316"/>
      <c r="N104" s="313"/>
      <c r="O104" s="301"/>
      <c r="P104" s="267"/>
      <c r="Q104" s="304"/>
      <c r="R104" s="304"/>
      <c r="S104" s="307"/>
      <c r="T104" s="304"/>
      <c r="U104" s="298"/>
      <c r="X104" s="198"/>
      <c r="Y104" s="198"/>
      <c r="Z104" s="198"/>
      <c r="AA104" s="198"/>
      <c r="AB104" s="198"/>
      <c r="AC104" s="198"/>
      <c r="AD104" s="198"/>
      <c r="AE104" s="198"/>
      <c r="AF104" s="198"/>
      <c r="AG104" s="198"/>
      <c r="AH104" s="198"/>
      <c r="AI104" s="198"/>
      <c r="AJ104" s="198"/>
      <c r="AK104" s="198"/>
      <c r="AL104" s="198"/>
      <c r="AM104" s="198"/>
      <c r="AN104" s="198"/>
      <c r="AO104" s="198"/>
      <c r="AP104" s="198"/>
      <c r="AS104" s="198"/>
      <c r="AT104" s="198"/>
      <c r="AU104" s="198"/>
      <c r="AV104" s="198"/>
      <c r="AW104" s="198"/>
      <c r="AX104" s="198"/>
      <c r="AY104" s="198"/>
      <c r="AZ104" s="198"/>
      <c r="BA104" s="198"/>
      <c r="BB104" s="198"/>
      <c r="BC104" s="198"/>
      <c r="BD104" s="198"/>
      <c r="BE104" s="198"/>
      <c r="BF104" s="198"/>
      <c r="BG104" s="198"/>
      <c r="BH104" s="198"/>
      <c r="BI104" s="198"/>
      <c r="BJ104" s="198"/>
      <c r="BK104" s="198"/>
    </row>
    <row r="105" spans="1:63">
      <c r="A105" s="252" t="str">
        <f>A175</f>
        <v>W1-2 Wetlands</v>
      </c>
      <c r="B105" s="187"/>
      <c r="C105" s="164" t="s">
        <v>29</v>
      </c>
      <c r="D105" s="193"/>
      <c r="E105" s="164" t="s">
        <v>75</v>
      </c>
      <c r="F105" s="289">
        <f>1.7/12*('Site Data'!$F$26*$B105+'Site Data'!$F$27*($B106+$B107)+'Site Data'!$F$28*SUM($D105:$D110))</f>
        <v>0</v>
      </c>
      <c r="G105" s="271" t="s">
        <v>54</v>
      </c>
      <c r="H105" s="272"/>
      <c r="I105" s="265">
        <v>0</v>
      </c>
      <c r="J105" s="299">
        <f>AK153</f>
        <v>0</v>
      </c>
      <c r="K105" s="299">
        <f>F105+J105</f>
        <v>0</v>
      </c>
      <c r="L105" s="308" t="s">
        <v>14</v>
      </c>
      <c r="M105" s="314"/>
      <c r="N105" s="311">
        <v>0</v>
      </c>
      <c r="O105" s="299">
        <f>K105-N105</f>
        <v>0</v>
      </c>
      <c r="P105" s="265">
        <v>0.5</v>
      </c>
      <c r="Q105" s="302">
        <f>BF153</f>
        <v>0</v>
      </c>
      <c r="R105" s="302">
        <f>1.7/12*('Site Data'!$F$26*B105*'Site Data'!$C$16+'Site Data'!$F$27*(SUMPRODUCT(B106:B107,'Site Data'!$C$19:$C$20))+'Site Data'!$F$28*(SUMPRODUCT(D105:D110,'Site Data'!$C$24:$C$29)))*2.72/43560+Q105</f>
        <v>0</v>
      </c>
      <c r="S105" s="305">
        <f>IF(K105&gt;0,IF(M105&lt;K105,(R105*N105/K105)+(M105-N105)/K105*P105*R105,(R105*N105/K105)+(K105-N105)/K105*P105*R105),0)</f>
        <v>0</v>
      </c>
      <c r="T105" s="302">
        <f>R105-S105</f>
        <v>0</v>
      </c>
      <c r="U105" s="296"/>
      <c r="X105" s="268">
        <f t="shared" ref="X105:AP105" si="26">IF($U105=X$26,$O105,0)</f>
        <v>0</v>
      </c>
      <c r="Y105" s="268">
        <f t="shared" si="26"/>
        <v>0</v>
      </c>
      <c r="Z105" s="268">
        <f t="shared" si="26"/>
        <v>0</v>
      </c>
      <c r="AA105" s="268">
        <f t="shared" si="26"/>
        <v>0</v>
      </c>
      <c r="AB105" s="268">
        <f t="shared" si="26"/>
        <v>0</v>
      </c>
      <c r="AC105" s="268">
        <f t="shared" si="26"/>
        <v>0</v>
      </c>
      <c r="AD105" s="268">
        <f t="shared" si="26"/>
        <v>0</v>
      </c>
      <c r="AE105" s="268">
        <f t="shared" si="26"/>
        <v>0</v>
      </c>
      <c r="AF105" s="268">
        <f t="shared" si="26"/>
        <v>0</v>
      </c>
      <c r="AG105" s="268">
        <f t="shared" si="26"/>
        <v>0</v>
      </c>
      <c r="AH105" s="268">
        <f t="shared" si="26"/>
        <v>0</v>
      </c>
      <c r="AI105" s="268">
        <f t="shared" si="26"/>
        <v>0</v>
      </c>
      <c r="AJ105" s="268">
        <f t="shared" si="26"/>
        <v>0</v>
      </c>
      <c r="AK105" s="268">
        <f t="shared" si="26"/>
        <v>0</v>
      </c>
      <c r="AL105" s="268">
        <f t="shared" si="26"/>
        <v>0</v>
      </c>
      <c r="AM105" s="268">
        <f t="shared" si="26"/>
        <v>0</v>
      </c>
      <c r="AN105" s="268">
        <f t="shared" si="26"/>
        <v>0</v>
      </c>
      <c r="AO105" s="268">
        <f t="shared" si="26"/>
        <v>0</v>
      </c>
      <c r="AP105" s="268">
        <f t="shared" si="26"/>
        <v>0</v>
      </c>
      <c r="AS105" s="268">
        <f t="shared" ref="AS105:BK105" si="27">IF($U105=AS$26,$T105,0)</f>
        <v>0</v>
      </c>
      <c r="AT105" s="268">
        <f t="shared" si="27"/>
        <v>0</v>
      </c>
      <c r="AU105" s="268">
        <f t="shared" si="27"/>
        <v>0</v>
      </c>
      <c r="AV105" s="268">
        <f t="shared" si="27"/>
        <v>0</v>
      </c>
      <c r="AW105" s="268">
        <f t="shared" si="27"/>
        <v>0</v>
      </c>
      <c r="AX105" s="268">
        <f t="shared" si="27"/>
        <v>0</v>
      </c>
      <c r="AY105" s="268">
        <f t="shared" si="27"/>
        <v>0</v>
      </c>
      <c r="AZ105" s="268">
        <f t="shared" si="27"/>
        <v>0</v>
      </c>
      <c r="BA105" s="268">
        <f t="shared" si="27"/>
        <v>0</v>
      </c>
      <c r="BB105" s="268">
        <f t="shared" si="27"/>
        <v>0</v>
      </c>
      <c r="BC105" s="268">
        <f t="shared" si="27"/>
        <v>0</v>
      </c>
      <c r="BD105" s="268">
        <f t="shared" si="27"/>
        <v>0</v>
      </c>
      <c r="BE105" s="268">
        <f t="shared" si="27"/>
        <v>0</v>
      </c>
      <c r="BF105" s="268">
        <f t="shared" si="27"/>
        <v>0</v>
      </c>
      <c r="BG105" s="268">
        <f t="shared" si="27"/>
        <v>0</v>
      </c>
      <c r="BH105" s="268">
        <f t="shared" si="27"/>
        <v>0</v>
      </c>
      <c r="BI105" s="268">
        <f t="shared" si="27"/>
        <v>0</v>
      </c>
      <c r="BJ105" s="268">
        <f t="shared" si="27"/>
        <v>0</v>
      </c>
      <c r="BK105" s="268">
        <f t="shared" si="27"/>
        <v>0</v>
      </c>
    </row>
    <row r="106" spans="1:63">
      <c r="A106" s="253"/>
      <c r="B106" s="188"/>
      <c r="C106" s="165" t="s">
        <v>73</v>
      </c>
      <c r="D106" s="194"/>
      <c r="E106" s="165" t="s">
        <v>76</v>
      </c>
      <c r="F106" s="290"/>
      <c r="G106" s="273"/>
      <c r="H106" s="274"/>
      <c r="I106" s="266"/>
      <c r="J106" s="300"/>
      <c r="K106" s="300"/>
      <c r="L106" s="309"/>
      <c r="M106" s="315"/>
      <c r="N106" s="312"/>
      <c r="O106" s="300"/>
      <c r="P106" s="266"/>
      <c r="Q106" s="303"/>
      <c r="R106" s="303"/>
      <c r="S106" s="306"/>
      <c r="T106" s="303"/>
      <c r="U106" s="297"/>
      <c r="X106" s="269"/>
      <c r="Y106" s="269"/>
      <c r="Z106" s="269"/>
      <c r="AA106" s="269"/>
      <c r="AB106" s="269"/>
      <c r="AC106" s="269"/>
      <c r="AD106" s="269"/>
      <c r="AE106" s="269"/>
      <c r="AF106" s="269"/>
      <c r="AG106" s="269"/>
      <c r="AH106" s="269"/>
      <c r="AI106" s="269"/>
      <c r="AJ106" s="269"/>
      <c r="AK106" s="269"/>
      <c r="AL106" s="269"/>
      <c r="AM106" s="269"/>
      <c r="AN106" s="269"/>
      <c r="AO106" s="269"/>
      <c r="AP106" s="269"/>
      <c r="AS106" s="269"/>
      <c r="AT106" s="269"/>
      <c r="AU106" s="269"/>
      <c r="AV106" s="269"/>
      <c r="AW106" s="269"/>
      <c r="AX106" s="269"/>
      <c r="AY106" s="269"/>
      <c r="AZ106" s="269"/>
      <c r="BA106" s="269"/>
      <c r="BB106" s="269"/>
      <c r="BC106" s="269"/>
      <c r="BD106" s="269"/>
      <c r="BE106" s="269"/>
      <c r="BF106" s="269"/>
      <c r="BG106" s="269"/>
      <c r="BH106" s="269"/>
      <c r="BI106" s="269"/>
      <c r="BJ106" s="269"/>
      <c r="BK106" s="269"/>
    </row>
    <row r="107" spans="1:63">
      <c r="A107" s="253"/>
      <c r="B107" s="188"/>
      <c r="C107" s="165" t="s">
        <v>74</v>
      </c>
      <c r="D107" s="194"/>
      <c r="E107" s="165" t="s">
        <v>77</v>
      </c>
      <c r="F107" s="290"/>
      <c r="G107" s="273"/>
      <c r="H107" s="274"/>
      <c r="I107" s="266"/>
      <c r="J107" s="300"/>
      <c r="K107" s="300"/>
      <c r="L107" s="309"/>
      <c r="M107" s="315"/>
      <c r="N107" s="312"/>
      <c r="O107" s="300"/>
      <c r="P107" s="266"/>
      <c r="Q107" s="303"/>
      <c r="R107" s="303"/>
      <c r="S107" s="306"/>
      <c r="T107" s="303"/>
      <c r="U107" s="297"/>
      <c r="X107" s="269"/>
      <c r="Y107" s="269"/>
      <c r="Z107" s="269"/>
      <c r="AA107" s="269"/>
      <c r="AB107" s="269"/>
      <c r="AC107" s="269"/>
      <c r="AD107" s="269"/>
      <c r="AE107" s="269"/>
      <c r="AF107" s="269"/>
      <c r="AG107" s="269"/>
      <c r="AH107" s="269"/>
      <c r="AI107" s="269"/>
      <c r="AJ107" s="269"/>
      <c r="AK107" s="269"/>
      <c r="AL107" s="269"/>
      <c r="AM107" s="269"/>
      <c r="AN107" s="269"/>
      <c r="AO107" s="269"/>
      <c r="AP107" s="269"/>
      <c r="AS107" s="269"/>
      <c r="AT107" s="269"/>
      <c r="AU107" s="269"/>
      <c r="AV107" s="269"/>
      <c r="AW107" s="269"/>
      <c r="AX107" s="269"/>
      <c r="AY107" s="269"/>
      <c r="AZ107" s="269"/>
      <c r="BA107" s="269"/>
      <c r="BB107" s="269"/>
      <c r="BC107" s="269"/>
      <c r="BD107" s="269"/>
      <c r="BE107" s="269"/>
      <c r="BF107" s="269"/>
      <c r="BG107" s="269"/>
      <c r="BH107" s="269"/>
      <c r="BI107" s="269"/>
      <c r="BJ107" s="269"/>
      <c r="BK107" s="269"/>
    </row>
    <row r="108" spans="1:63">
      <c r="A108" s="253"/>
      <c r="B108" s="222"/>
      <c r="C108" s="166"/>
      <c r="D108" s="194"/>
      <c r="E108" s="167" t="s">
        <v>78</v>
      </c>
      <c r="F108" s="290"/>
      <c r="G108" s="273"/>
      <c r="H108" s="274"/>
      <c r="I108" s="266"/>
      <c r="J108" s="300"/>
      <c r="K108" s="300"/>
      <c r="L108" s="309"/>
      <c r="M108" s="315"/>
      <c r="N108" s="312"/>
      <c r="O108" s="300"/>
      <c r="P108" s="266"/>
      <c r="Q108" s="303"/>
      <c r="R108" s="303"/>
      <c r="S108" s="306"/>
      <c r="T108" s="303"/>
      <c r="U108" s="297"/>
      <c r="X108" s="269"/>
      <c r="Y108" s="269"/>
      <c r="Z108" s="269"/>
      <c r="AA108" s="269"/>
      <c r="AB108" s="269"/>
      <c r="AC108" s="269"/>
      <c r="AD108" s="269"/>
      <c r="AE108" s="269"/>
      <c r="AF108" s="269"/>
      <c r="AG108" s="269"/>
      <c r="AH108" s="269"/>
      <c r="AI108" s="269"/>
      <c r="AJ108" s="269"/>
      <c r="AK108" s="269"/>
      <c r="AL108" s="269"/>
      <c r="AM108" s="269"/>
      <c r="AN108" s="269"/>
      <c r="AO108" s="269"/>
      <c r="AP108" s="269"/>
      <c r="AS108" s="269"/>
      <c r="AT108" s="269"/>
      <c r="AU108" s="269"/>
      <c r="AV108" s="269"/>
      <c r="AW108" s="269"/>
      <c r="AX108" s="269"/>
      <c r="AY108" s="269"/>
      <c r="AZ108" s="269"/>
      <c r="BA108" s="269"/>
      <c r="BB108" s="269"/>
      <c r="BC108" s="269"/>
      <c r="BD108" s="269"/>
      <c r="BE108" s="269"/>
      <c r="BF108" s="269"/>
      <c r="BG108" s="269"/>
      <c r="BH108" s="269"/>
      <c r="BI108" s="269"/>
      <c r="BJ108" s="269"/>
      <c r="BK108" s="269"/>
    </row>
    <row r="109" spans="1:63">
      <c r="A109" s="253"/>
      <c r="B109" s="222"/>
      <c r="C109" s="166"/>
      <c r="D109" s="194"/>
      <c r="E109" s="167" t="s">
        <v>79</v>
      </c>
      <c r="F109" s="290"/>
      <c r="G109" s="273"/>
      <c r="H109" s="274"/>
      <c r="I109" s="266"/>
      <c r="J109" s="300"/>
      <c r="K109" s="300"/>
      <c r="L109" s="309"/>
      <c r="M109" s="315"/>
      <c r="N109" s="312"/>
      <c r="O109" s="300"/>
      <c r="P109" s="266"/>
      <c r="Q109" s="303"/>
      <c r="R109" s="303"/>
      <c r="S109" s="306"/>
      <c r="T109" s="303"/>
      <c r="U109" s="297"/>
      <c r="X109" s="270"/>
      <c r="Y109" s="270"/>
      <c r="Z109" s="270"/>
      <c r="AA109" s="270"/>
      <c r="AB109" s="270"/>
      <c r="AC109" s="270"/>
      <c r="AD109" s="270"/>
      <c r="AE109" s="270"/>
      <c r="AF109" s="270"/>
      <c r="AG109" s="270"/>
      <c r="AH109" s="270"/>
      <c r="AI109" s="270"/>
      <c r="AJ109" s="270"/>
      <c r="AK109" s="270"/>
      <c r="AL109" s="270"/>
      <c r="AM109" s="270"/>
      <c r="AN109" s="270"/>
      <c r="AO109" s="270"/>
      <c r="AP109" s="270"/>
      <c r="AS109" s="270"/>
      <c r="AT109" s="270"/>
      <c r="AU109" s="270"/>
      <c r="AV109" s="270"/>
      <c r="AW109" s="270"/>
      <c r="AX109" s="270"/>
      <c r="AY109" s="270"/>
      <c r="AZ109" s="270"/>
      <c r="BA109" s="270"/>
      <c r="BB109" s="270"/>
      <c r="BC109" s="270"/>
      <c r="BD109" s="270"/>
      <c r="BE109" s="270"/>
      <c r="BF109" s="270"/>
      <c r="BG109" s="270"/>
      <c r="BH109" s="270"/>
      <c r="BI109" s="270"/>
      <c r="BJ109" s="270"/>
      <c r="BK109" s="270"/>
    </row>
    <row r="110" spans="1:63" ht="13.5" thickBot="1">
      <c r="A110" s="254"/>
      <c r="B110" s="225"/>
      <c r="C110" s="214"/>
      <c r="D110" s="213"/>
      <c r="E110" s="215" t="s">
        <v>142</v>
      </c>
      <c r="F110" s="291"/>
      <c r="G110" s="275"/>
      <c r="H110" s="276"/>
      <c r="I110" s="267"/>
      <c r="J110" s="301"/>
      <c r="K110" s="301"/>
      <c r="L110" s="310"/>
      <c r="M110" s="316"/>
      <c r="N110" s="313"/>
      <c r="O110" s="301"/>
      <c r="P110" s="267"/>
      <c r="Q110" s="304"/>
      <c r="R110" s="304"/>
      <c r="S110" s="307"/>
      <c r="T110" s="304"/>
      <c r="U110" s="298"/>
      <c r="X110" s="198"/>
      <c r="Y110" s="198"/>
      <c r="Z110" s="198"/>
      <c r="AA110" s="198"/>
      <c r="AB110" s="198"/>
      <c r="AC110" s="198"/>
      <c r="AD110" s="198"/>
      <c r="AE110" s="198"/>
      <c r="AF110" s="198"/>
      <c r="AG110" s="198"/>
      <c r="AH110" s="198"/>
      <c r="AI110" s="198"/>
      <c r="AJ110" s="198"/>
      <c r="AK110" s="198"/>
      <c r="AL110" s="198"/>
      <c r="AM110" s="198"/>
      <c r="AN110" s="198"/>
      <c r="AO110" s="198"/>
      <c r="AP110" s="198"/>
      <c r="AS110" s="198"/>
      <c r="AT110" s="198"/>
      <c r="AU110" s="198"/>
      <c r="AV110" s="198"/>
      <c r="AW110" s="198"/>
      <c r="AX110" s="198"/>
      <c r="AY110" s="198"/>
      <c r="AZ110" s="198"/>
      <c r="BA110" s="198"/>
      <c r="BB110" s="198"/>
      <c r="BC110" s="198"/>
      <c r="BD110" s="198"/>
      <c r="BE110" s="198"/>
      <c r="BF110" s="198"/>
      <c r="BG110" s="198"/>
      <c r="BH110" s="198"/>
      <c r="BI110" s="198"/>
      <c r="BJ110" s="198"/>
      <c r="BK110" s="198"/>
    </row>
    <row r="111" spans="1:63">
      <c r="A111" s="252" t="str">
        <f>A176</f>
        <v>O1 Grass Channel</v>
      </c>
      <c r="B111" s="187"/>
      <c r="C111" s="164" t="s">
        <v>29</v>
      </c>
      <c r="D111" s="193"/>
      <c r="E111" s="164" t="s">
        <v>75</v>
      </c>
      <c r="F111" s="289">
        <f>1.7/12*('Site Data'!$F$26*$B111+'Site Data'!$F$27*($B112+$B113)+'Site Data'!$F$28*SUM($D111:$D116))</f>
        <v>0</v>
      </c>
      <c r="G111" s="271" t="s">
        <v>50</v>
      </c>
      <c r="H111" s="272"/>
      <c r="I111" s="265">
        <v>0.1</v>
      </c>
      <c r="J111" s="299">
        <f>AL153</f>
        <v>0</v>
      </c>
      <c r="K111" s="299">
        <f>F111+J111</f>
        <v>0</v>
      </c>
      <c r="L111" s="308" t="s">
        <v>14</v>
      </c>
      <c r="M111" s="314"/>
      <c r="N111" s="311">
        <f>IF(M111*I111&lt;=K111,M111*I111,K111)</f>
        <v>0</v>
      </c>
      <c r="O111" s="299">
        <f>K111-N111</f>
        <v>0</v>
      </c>
      <c r="P111" s="265">
        <v>0.3</v>
      </c>
      <c r="Q111" s="302">
        <f>BG153</f>
        <v>0</v>
      </c>
      <c r="R111" s="302">
        <f>1.7/12*('Site Data'!$F$26*B111*'Site Data'!$C$16+'Site Data'!$F$27*(SUMPRODUCT(B112:B113,'Site Data'!$C$19:$C$20))+'Site Data'!$F$28*(SUMPRODUCT(D111:D116,'Site Data'!$C$24:$C$29)))*2.72/43560+Q111</f>
        <v>0</v>
      </c>
      <c r="S111" s="305">
        <f>IF(K111&gt;0,IF(M111&lt;K111,(R111*N111/K111)+(M111-N111)/K111*P111*R111,(R111*N111/K111)+(K111-N111)/K111*P111*R111),0)</f>
        <v>0</v>
      </c>
      <c r="T111" s="302">
        <f>R111-S111</f>
        <v>0</v>
      </c>
      <c r="U111" s="296"/>
      <c r="X111" s="268">
        <f t="shared" ref="X111:AP111" si="28">IF($U111=X$26,$O111,0)</f>
        <v>0</v>
      </c>
      <c r="Y111" s="268">
        <f t="shared" si="28"/>
        <v>0</v>
      </c>
      <c r="Z111" s="268">
        <f t="shared" si="28"/>
        <v>0</v>
      </c>
      <c r="AA111" s="268">
        <f t="shared" si="28"/>
        <v>0</v>
      </c>
      <c r="AB111" s="268">
        <f t="shared" si="28"/>
        <v>0</v>
      </c>
      <c r="AC111" s="268">
        <f t="shared" si="28"/>
        <v>0</v>
      </c>
      <c r="AD111" s="268">
        <f t="shared" si="28"/>
        <v>0</v>
      </c>
      <c r="AE111" s="268">
        <f t="shared" si="28"/>
        <v>0</v>
      </c>
      <c r="AF111" s="268">
        <f t="shared" si="28"/>
        <v>0</v>
      </c>
      <c r="AG111" s="268">
        <f t="shared" si="28"/>
        <v>0</v>
      </c>
      <c r="AH111" s="268">
        <f t="shared" si="28"/>
        <v>0</v>
      </c>
      <c r="AI111" s="268">
        <f t="shared" si="28"/>
        <v>0</v>
      </c>
      <c r="AJ111" s="268">
        <f t="shared" si="28"/>
        <v>0</v>
      </c>
      <c r="AK111" s="268">
        <f t="shared" si="28"/>
        <v>0</v>
      </c>
      <c r="AL111" s="268">
        <f t="shared" si="28"/>
        <v>0</v>
      </c>
      <c r="AM111" s="268">
        <f t="shared" si="28"/>
        <v>0</v>
      </c>
      <c r="AN111" s="268">
        <f t="shared" si="28"/>
        <v>0</v>
      </c>
      <c r="AO111" s="268">
        <f t="shared" si="28"/>
        <v>0</v>
      </c>
      <c r="AP111" s="268">
        <f t="shared" si="28"/>
        <v>0</v>
      </c>
      <c r="AS111" s="268">
        <f t="shared" ref="AS111:BK111" si="29">IF($U111=AS$26,$T111,0)</f>
        <v>0</v>
      </c>
      <c r="AT111" s="268">
        <f t="shared" si="29"/>
        <v>0</v>
      </c>
      <c r="AU111" s="268">
        <f t="shared" si="29"/>
        <v>0</v>
      </c>
      <c r="AV111" s="268">
        <f t="shared" si="29"/>
        <v>0</v>
      </c>
      <c r="AW111" s="268">
        <f t="shared" si="29"/>
        <v>0</v>
      </c>
      <c r="AX111" s="268">
        <f t="shared" si="29"/>
        <v>0</v>
      </c>
      <c r="AY111" s="268">
        <f t="shared" si="29"/>
        <v>0</v>
      </c>
      <c r="AZ111" s="268">
        <f t="shared" si="29"/>
        <v>0</v>
      </c>
      <c r="BA111" s="268">
        <f t="shared" si="29"/>
        <v>0</v>
      </c>
      <c r="BB111" s="268">
        <f t="shared" si="29"/>
        <v>0</v>
      </c>
      <c r="BC111" s="268">
        <f t="shared" si="29"/>
        <v>0</v>
      </c>
      <c r="BD111" s="268">
        <f t="shared" si="29"/>
        <v>0</v>
      </c>
      <c r="BE111" s="268">
        <f t="shared" si="29"/>
        <v>0</v>
      </c>
      <c r="BF111" s="268">
        <f t="shared" si="29"/>
        <v>0</v>
      </c>
      <c r="BG111" s="268">
        <f t="shared" si="29"/>
        <v>0</v>
      </c>
      <c r="BH111" s="268">
        <f t="shared" si="29"/>
        <v>0</v>
      </c>
      <c r="BI111" s="268">
        <f t="shared" si="29"/>
        <v>0</v>
      </c>
      <c r="BJ111" s="268">
        <f t="shared" si="29"/>
        <v>0</v>
      </c>
      <c r="BK111" s="268">
        <f t="shared" si="29"/>
        <v>0</v>
      </c>
    </row>
    <row r="112" spans="1:63">
      <c r="A112" s="253"/>
      <c r="B112" s="188"/>
      <c r="C112" s="165" t="s">
        <v>73</v>
      </c>
      <c r="D112" s="194"/>
      <c r="E112" s="165" t="s">
        <v>76</v>
      </c>
      <c r="F112" s="290"/>
      <c r="G112" s="273"/>
      <c r="H112" s="274"/>
      <c r="I112" s="266"/>
      <c r="J112" s="300"/>
      <c r="K112" s="300"/>
      <c r="L112" s="309"/>
      <c r="M112" s="315"/>
      <c r="N112" s="312"/>
      <c r="O112" s="300"/>
      <c r="P112" s="266"/>
      <c r="Q112" s="303"/>
      <c r="R112" s="303"/>
      <c r="S112" s="306"/>
      <c r="T112" s="303"/>
      <c r="U112" s="297"/>
      <c r="X112" s="269"/>
      <c r="Y112" s="269"/>
      <c r="Z112" s="269"/>
      <c r="AA112" s="269"/>
      <c r="AB112" s="269"/>
      <c r="AC112" s="269"/>
      <c r="AD112" s="269"/>
      <c r="AE112" s="269"/>
      <c r="AF112" s="269"/>
      <c r="AG112" s="269"/>
      <c r="AH112" s="269"/>
      <c r="AI112" s="269"/>
      <c r="AJ112" s="269"/>
      <c r="AK112" s="269"/>
      <c r="AL112" s="269"/>
      <c r="AM112" s="269"/>
      <c r="AN112" s="269"/>
      <c r="AO112" s="269"/>
      <c r="AP112" s="269"/>
      <c r="AS112" s="269"/>
      <c r="AT112" s="269"/>
      <c r="AU112" s="269"/>
      <c r="AV112" s="269"/>
      <c r="AW112" s="269"/>
      <c r="AX112" s="269"/>
      <c r="AY112" s="269"/>
      <c r="AZ112" s="269"/>
      <c r="BA112" s="269"/>
      <c r="BB112" s="269"/>
      <c r="BC112" s="269"/>
      <c r="BD112" s="269"/>
      <c r="BE112" s="269"/>
      <c r="BF112" s="269"/>
      <c r="BG112" s="269"/>
      <c r="BH112" s="269"/>
      <c r="BI112" s="269"/>
      <c r="BJ112" s="269"/>
      <c r="BK112" s="269"/>
    </row>
    <row r="113" spans="1:63">
      <c r="A113" s="253"/>
      <c r="B113" s="188"/>
      <c r="C113" s="165" t="s">
        <v>74</v>
      </c>
      <c r="D113" s="194"/>
      <c r="E113" s="165" t="s">
        <v>77</v>
      </c>
      <c r="F113" s="290"/>
      <c r="G113" s="273"/>
      <c r="H113" s="274"/>
      <c r="I113" s="266"/>
      <c r="J113" s="300"/>
      <c r="K113" s="300"/>
      <c r="L113" s="309"/>
      <c r="M113" s="315"/>
      <c r="N113" s="312"/>
      <c r="O113" s="300"/>
      <c r="P113" s="266"/>
      <c r="Q113" s="303"/>
      <c r="R113" s="303"/>
      <c r="S113" s="306"/>
      <c r="T113" s="303"/>
      <c r="U113" s="297"/>
      <c r="X113" s="269"/>
      <c r="Y113" s="269"/>
      <c r="Z113" s="269"/>
      <c r="AA113" s="269"/>
      <c r="AB113" s="269"/>
      <c r="AC113" s="269"/>
      <c r="AD113" s="269"/>
      <c r="AE113" s="269"/>
      <c r="AF113" s="269"/>
      <c r="AG113" s="269"/>
      <c r="AH113" s="269"/>
      <c r="AI113" s="269"/>
      <c r="AJ113" s="269"/>
      <c r="AK113" s="269"/>
      <c r="AL113" s="269"/>
      <c r="AM113" s="269"/>
      <c r="AN113" s="269"/>
      <c r="AO113" s="269"/>
      <c r="AP113" s="269"/>
      <c r="AS113" s="269"/>
      <c r="AT113" s="269"/>
      <c r="AU113" s="269"/>
      <c r="AV113" s="269"/>
      <c r="AW113" s="269"/>
      <c r="AX113" s="269"/>
      <c r="AY113" s="269"/>
      <c r="AZ113" s="269"/>
      <c r="BA113" s="269"/>
      <c r="BB113" s="269"/>
      <c r="BC113" s="269"/>
      <c r="BD113" s="269"/>
      <c r="BE113" s="269"/>
      <c r="BF113" s="269"/>
      <c r="BG113" s="269"/>
      <c r="BH113" s="269"/>
      <c r="BI113" s="269"/>
      <c r="BJ113" s="269"/>
      <c r="BK113" s="269"/>
    </row>
    <row r="114" spans="1:63">
      <c r="A114" s="253"/>
      <c r="B114" s="222"/>
      <c r="C114" s="166"/>
      <c r="D114" s="194"/>
      <c r="E114" s="167" t="s">
        <v>78</v>
      </c>
      <c r="F114" s="290"/>
      <c r="G114" s="273"/>
      <c r="H114" s="274"/>
      <c r="I114" s="266"/>
      <c r="J114" s="300"/>
      <c r="K114" s="300"/>
      <c r="L114" s="309"/>
      <c r="M114" s="315"/>
      <c r="N114" s="312"/>
      <c r="O114" s="300"/>
      <c r="P114" s="266"/>
      <c r="Q114" s="303"/>
      <c r="R114" s="303"/>
      <c r="S114" s="306"/>
      <c r="T114" s="303"/>
      <c r="U114" s="297"/>
      <c r="X114" s="269"/>
      <c r="Y114" s="269"/>
      <c r="Z114" s="269"/>
      <c r="AA114" s="269"/>
      <c r="AB114" s="269"/>
      <c r="AC114" s="269"/>
      <c r="AD114" s="269"/>
      <c r="AE114" s="269"/>
      <c r="AF114" s="269"/>
      <c r="AG114" s="269"/>
      <c r="AH114" s="269"/>
      <c r="AI114" s="269"/>
      <c r="AJ114" s="269"/>
      <c r="AK114" s="269"/>
      <c r="AL114" s="269"/>
      <c r="AM114" s="269"/>
      <c r="AN114" s="269"/>
      <c r="AO114" s="269"/>
      <c r="AP114" s="269"/>
      <c r="AS114" s="269"/>
      <c r="AT114" s="269"/>
      <c r="AU114" s="269"/>
      <c r="AV114" s="269"/>
      <c r="AW114" s="269"/>
      <c r="AX114" s="269"/>
      <c r="AY114" s="269"/>
      <c r="AZ114" s="269"/>
      <c r="BA114" s="269"/>
      <c r="BB114" s="269"/>
      <c r="BC114" s="269"/>
      <c r="BD114" s="269"/>
      <c r="BE114" s="269"/>
      <c r="BF114" s="269"/>
      <c r="BG114" s="269"/>
      <c r="BH114" s="269"/>
      <c r="BI114" s="269"/>
      <c r="BJ114" s="269"/>
      <c r="BK114" s="269"/>
    </row>
    <row r="115" spans="1:63">
      <c r="A115" s="253"/>
      <c r="B115" s="222"/>
      <c r="C115" s="166"/>
      <c r="D115" s="194"/>
      <c r="E115" s="167" t="s">
        <v>79</v>
      </c>
      <c r="F115" s="290"/>
      <c r="G115" s="273"/>
      <c r="H115" s="274"/>
      <c r="I115" s="266"/>
      <c r="J115" s="300"/>
      <c r="K115" s="300"/>
      <c r="L115" s="309"/>
      <c r="M115" s="315"/>
      <c r="N115" s="312"/>
      <c r="O115" s="300"/>
      <c r="P115" s="266"/>
      <c r="Q115" s="303"/>
      <c r="R115" s="303"/>
      <c r="S115" s="306"/>
      <c r="T115" s="303"/>
      <c r="U115" s="297"/>
      <c r="X115" s="270"/>
      <c r="Y115" s="270"/>
      <c r="Z115" s="270"/>
      <c r="AA115" s="270"/>
      <c r="AB115" s="270"/>
      <c r="AC115" s="270"/>
      <c r="AD115" s="270"/>
      <c r="AE115" s="270"/>
      <c r="AF115" s="270"/>
      <c r="AG115" s="270"/>
      <c r="AH115" s="270"/>
      <c r="AI115" s="270"/>
      <c r="AJ115" s="270"/>
      <c r="AK115" s="270"/>
      <c r="AL115" s="270"/>
      <c r="AM115" s="270"/>
      <c r="AN115" s="270"/>
      <c r="AO115" s="270"/>
      <c r="AP115" s="270"/>
      <c r="AS115" s="270"/>
      <c r="AT115" s="270"/>
      <c r="AU115" s="270"/>
      <c r="AV115" s="270"/>
      <c r="AW115" s="270"/>
      <c r="AX115" s="270"/>
      <c r="AY115" s="270"/>
      <c r="AZ115" s="270"/>
      <c r="BA115" s="270"/>
      <c r="BB115" s="270"/>
      <c r="BC115" s="270"/>
      <c r="BD115" s="270"/>
      <c r="BE115" s="270"/>
      <c r="BF115" s="270"/>
      <c r="BG115" s="270"/>
      <c r="BH115" s="270"/>
      <c r="BI115" s="270"/>
      <c r="BJ115" s="270"/>
      <c r="BK115" s="270"/>
    </row>
    <row r="116" spans="1:63" ht="13.5" thickBot="1">
      <c r="A116" s="254"/>
      <c r="B116" s="225"/>
      <c r="C116" s="214"/>
      <c r="D116" s="213"/>
      <c r="E116" s="215" t="s">
        <v>142</v>
      </c>
      <c r="F116" s="291"/>
      <c r="G116" s="275"/>
      <c r="H116" s="276"/>
      <c r="I116" s="267"/>
      <c r="J116" s="301"/>
      <c r="K116" s="301"/>
      <c r="L116" s="310"/>
      <c r="M116" s="316"/>
      <c r="N116" s="313"/>
      <c r="O116" s="301"/>
      <c r="P116" s="267"/>
      <c r="Q116" s="304"/>
      <c r="R116" s="304"/>
      <c r="S116" s="307"/>
      <c r="T116" s="304"/>
      <c r="U116" s="298"/>
      <c r="X116" s="198"/>
      <c r="Y116" s="198"/>
      <c r="Z116" s="198"/>
      <c r="AA116" s="198"/>
      <c r="AB116" s="198"/>
      <c r="AC116" s="198"/>
      <c r="AD116" s="198"/>
      <c r="AE116" s="198"/>
      <c r="AF116" s="198"/>
      <c r="AG116" s="198"/>
      <c r="AH116" s="198"/>
      <c r="AI116" s="198"/>
      <c r="AJ116" s="198"/>
      <c r="AK116" s="198"/>
      <c r="AL116" s="198"/>
      <c r="AM116" s="198"/>
      <c r="AN116" s="198"/>
      <c r="AO116" s="198"/>
      <c r="AP116" s="198"/>
      <c r="AS116" s="198"/>
      <c r="AT116" s="198"/>
      <c r="AU116" s="198"/>
      <c r="AV116" s="198"/>
      <c r="AW116" s="198"/>
      <c r="AX116" s="198"/>
      <c r="AY116" s="198"/>
      <c r="AZ116" s="198"/>
      <c r="BA116" s="198"/>
      <c r="BB116" s="198"/>
      <c r="BC116" s="198"/>
      <c r="BD116" s="198"/>
      <c r="BE116" s="198"/>
      <c r="BF116" s="198"/>
      <c r="BG116" s="198"/>
      <c r="BH116" s="198"/>
      <c r="BI116" s="198"/>
      <c r="BJ116" s="198"/>
      <c r="BK116" s="198"/>
    </row>
    <row r="117" spans="1:63">
      <c r="A117" s="252" t="str">
        <f>A177</f>
        <v>O1 Grass Channel with Amended Soils</v>
      </c>
      <c r="B117" s="187"/>
      <c r="C117" s="164" t="s">
        <v>29</v>
      </c>
      <c r="D117" s="193"/>
      <c r="E117" s="164" t="s">
        <v>75</v>
      </c>
      <c r="F117" s="289">
        <f>1.7/12*('Site Data'!$F$26*$B117+'Site Data'!$F$27*($B118+$B119)+'Site Data'!$F$28*SUM($D117:$D122))</f>
        <v>0</v>
      </c>
      <c r="G117" s="271" t="s">
        <v>51</v>
      </c>
      <c r="H117" s="272"/>
      <c r="I117" s="265">
        <v>0.3</v>
      </c>
      <c r="J117" s="299">
        <f>AM153</f>
        <v>0</v>
      </c>
      <c r="K117" s="299">
        <f>F117+J117</f>
        <v>0</v>
      </c>
      <c r="L117" s="308" t="s">
        <v>14</v>
      </c>
      <c r="M117" s="314"/>
      <c r="N117" s="311">
        <f>IF(M117*I117&lt;=K117,M117*I117,K117)</f>
        <v>0</v>
      </c>
      <c r="O117" s="299">
        <f>K117-N117</f>
        <v>0</v>
      </c>
      <c r="P117" s="265">
        <v>0.3</v>
      </c>
      <c r="Q117" s="302">
        <f>BH153</f>
        <v>0</v>
      </c>
      <c r="R117" s="302">
        <f>1.7/12*('Site Data'!$F$26*B117*'Site Data'!$C$16+'Site Data'!$F$27*(SUMPRODUCT(B118:B119,'Site Data'!$C$19:$C$20))+'Site Data'!$F$28*(SUMPRODUCT(D117:D122,'Site Data'!$C$24:$C$29)))*2.72/43560+Q117</f>
        <v>0</v>
      </c>
      <c r="S117" s="305">
        <f>IF(K117&gt;0,IF(M117&lt;K117,(R117*N117/K117)+(M117-N117)/K117*P117*R117,(R117*N117/K117)+(K117-N117)/K117*P117*R117),0)</f>
        <v>0</v>
      </c>
      <c r="T117" s="302">
        <f>R117-S117</f>
        <v>0</v>
      </c>
      <c r="U117" s="296"/>
      <c r="X117" s="268">
        <f t="shared" ref="X117:AP117" si="30">IF($U117=X$26,$O117,0)</f>
        <v>0</v>
      </c>
      <c r="Y117" s="268">
        <f t="shared" si="30"/>
        <v>0</v>
      </c>
      <c r="Z117" s="268">
        <f t="shared" si="30"/>
        <v>0</v>
      </c>
      <c r="AA117" s="268">
        <f t="shared" si="30"/>
        <v>0</v>
      </c>
      <c r="AB117" s="268">
        <f t="shared" si="30"/>
        <v>0</v>
      </c>
      <c r="AC117" s="268">
        <f t="shared" si="30"/>
        <v>0</v>
      </c>
      <c r="AD117" s="268">
        <f t="shared" si="30"/>
        <v>0</v>
      </c>
      <c r="AE117" s="268">
        <f t="shared" si="30"/>
        <v>0</v>
      </c>
      <c r="AF117" s="268">
        <f t="shared" si="30"/>
        <v>0</v>
      </c>
      <c r="AG117" s="268">
        <f t="shared" si="30"/>
        <v>0</v>
      </c>
      <c r="AH117" s="268">
        <f t="shared" si="30"/>
        <v>0</v>
      </c>
      <c r="AI117" s="268">
        <f t="shared" si="30"/>
        <v>0</v>
      </c>
      <c r="AJ117" s="268">
        <f t="shared" si="30"/>
        <v>0</v>
      </c>
      <c r="AK117" s="268">
        <f t="shared" si="30"/>
        <v>0</v>
      </c>
      <c r="AL117" s="268">
        <f t="shared" si="30"/>
        <v>0</v>
      </c>
      <c r="AM117" s="268">
        <f t="shared" si="30"/>
        <v>0</v>
      </c>
      <c r="AN117" s="268">
        <f t="shared" si="30"/>
        <v>0</v>
      </c>
      <c r="AO117" s="268">
        <f t="shared" si="30"/>
        <v>0</v>
      </c>
      <c r="AP117" s="268">
        <f t="shared" si="30"/>
        <v>0</v>
      </c>
      <c r="AS117" s="268">
        <f t="shared" ref="AS117:BK117" si="31">IF($U117=AS$26,$T117,0)</f>
        <v>0</v>
      </c>
      <c r="AT117" s="268">
        <f t="shared" si="31"/>
        <v>0</v>
      </c>
      <c r="AU117" s="268">
        <f t="shared" si="31"/>
        <v>0</v>
      </c>
      <c r="AV117" s="268">
        <f t="shared" si="31"/>
        <v>0</v>
      </c>
      <c r="AW117" s="268">
        <f t="shared" si="31"/>
        <v>0</v>
      </c>
      <c r="AX117" s="268">
        <f t="shared" si="31"/>
        <v>0</v>
      </c>
      <c r="AY117" s="268">
        <f t="shared" si="31"/>
        <v>0</v>
      </c>
      <c r="AZ117" s="268">
        <f t="shared" si="31"/>
        <v>0</v>
      </c>
      <c r="BA117" s="268">
        <f t="shared" si="31"/>
        <v>0</v>
      </c>
      <c r="BB117" s="268">
        <f t="shared" si="31"/>
        <v>0</v>
      </c>
      <c r="BC117" s="268">
        <f t="shared" si="31"/>
        <v>0</v>
      </c>
      <c r="BD117" s="268">
        <f t="shared" si="31"/>
        <v>0</v>
      </c>
      <c r="BE117" s="268">
        <f t="shared" si="31"/>
        <v>0</v>
      </c>
      <c r="BF117" s="268">
        <f t="shared" si="31"/>
        <v>0</v>
      </c>
      <c r="BG117" s="268">
        <f t="shared" si="31"/>
        <v>0</v>
      </c>
      <c r="BH117" s="268">
        <f t="shared" si="31"/>
        <v>0</v>
      </c>
      <c r="BI117" s="268">
        <f t="shared" si="31"/>
        <v>0</v>
      </c>
      <c r="BJ117" s="268">
        <f t="shared" si="31"/>
        <v>0</v>
      </c>
      <c r="BK117" s="268">
        <f t="shared" si="31"/>
        <v>0</v>
      </c>
    </row>
    <row r="118" spans="1:63">
      <c r="A118" s="253"/>
      <c r="B118" s="188"/>
      <c r="C118" s="165" t="s">
        <v>73</v>
      </c>
      <c r="D118" s="194"/>
      <c r="E118" s="165" t="s">
        <v>76</v>
      </c>
      <c r="F118" s="290"/>
      <c r="G118" s="273"/>
      <c r="H118" s="274"/>
      <c r="I118" s="266"/>
      <c r="J118" s="300"/>
      <c r="K118" s="300"/>
      <c r="L118" s="309"/>
      <c r="M118" s="315"/>
      <c r="N118" s="312"/>
      <c r="O118" s="300"/>
      <c r="P118" s="266"/>
      <c r="Q118" s="303"/>
      <c r="R118" s="303"/>
      <c r="S118" s="306"/>
      <c r="T118" s="303"/>
      <c r="U118" s="297"/>
      <c r="X118" s="269"/>
      <c r="Y118" s="269"/>
      <c r="Z118" s="269"/>
      <c r="AA118" s="269"/>
      <c r="AB118" s="269"/>
      <c r="AC118" s="269"/>
      <c r="AD118" s="269"/>
      <c r="AE118" s="269"/>
      <c r="AF118" s="269"/>
      <c r="AG118" s="269"/>
      <c r="AH118" s="269"/>
      <c r="AI118" s="269"/>
      <c r="AJ118" s="269"/>
      <c r="AK118" s="269"/>
      <c r="AL118" s="269"/>
      <c r="AM118" s="269"/>
      <c r="AN118" s="269"/>
      <c r="AO118" s="269"/>
      <c r="AP118" s="269"/>
      <c r="AS118" s="269"/>
      <c r="AT118" s="269"/>
      <c r="AU118" s="269"/>
      <c r="AV118" s="269"/>
      <c r="AW118" s="269"/>
      <c r="AX118" s="269"/>
      <c r="AY118" s="269"/>
      <c r="AZ118" s="269"/>
      <c r="BA118" s="269"/>
      <c r="BB118" s="269"/>
      <c r="BC118" s="269"/>
      <c r="BD118" s="269"/>
      <c r="BE118" s="269"/>
      <c r="BF118" s="269"/>
      <c r="BG118" s="269"/>
      <c r="BH118" s="269"/>
      <c r="BI118" s="269"/>
      <c r="BJ118" s="269"/>
      <c r="BK118" s="269"/>
    </row>
    <row r="119" spans="1:63">
      <c r="A119" s="253"/>
      <c r="B119" s="188"/>
      <c r="C119" s="165" t="s">
        <v>74</v>
      </c>
      <c r="D119" s="194"/>
      <c r="E119" s="165" t="s">
        <v>77</v>
      </c>
      <c r="F119" s="290"/>
      <c r="G119" s="273"/>
      <c r="H119" s="274"/>
      <c r="I119" s="266"/>
      <c r="J119" s="300"/>
      <c r="K119" s="300"/>
      <c r="L119" s="309"/>
      <c r="M119" s="315"/>
      <c r="N119" s="312"/>
      <c r="O119" s="300"/>
      <c r="P119" s="266"/>
      <c r="Q119" s="303"/>
      <c r="R119" s="303"/>
      <c r="S119" s="306"/>
      <c r="T119" s="303"/>
      <c r="U119" s="297"/>
      <c r="X119" s="269"/>
      <c r="Y119" s="269"/>
      <c r="Z119" s="269"/>
      <c r="AA119" s="269"/>
      <c r="AB119" s="269"/>
      <c r="AC119" s="269"/>
      <c r="AD119" s="269"/>
      <c r="AE119" s="269"/>
      <c r="AF119" s="269"/>
      <c r="AG119" s="269"/>
      <c r="AH119" s="269"/>
      <c r="AI119" s="269"/>
      <c r="AJ119" s="269"/>
      <c r="AK119" s="269"/>
      <c r="AL119" s="269"/>
      <c r="AM119" s="269"/>
      <c r="AN119" s="269"/>
      <c r="AO119" s="269"/>
      <c r="AP119" s="269"/>
      <c r="AS119" s="269"/>
      <c r="AT119" s="269"/>
      <c r="AU119" s="269"/>
      <c r="AV119" s="269"/>
      <c r="AW119" s="269"/>
      <c r="AX119" s="269"/>
      <c r="AY119" s="269"/>
      <c r="AZ119" s="269"/>
      <c r="BA119" s="269"/>
      <c r="BB119" s="269"/>
      <c r="BC119" s="269"/>
      <c r="BD119" s="269"/>
      <c r="BE119" s="269"/>
      <c r="BF119" s="269"/>
      <c r="BG119" s="269"/>
      <c r="BH119" s="269"/>
      <c r="BI119" s="269"/>
      <c r="BJ119" s="269"/>
      <c r="BK119" s="269"/>
    </row>
    <row r="120" spans="1:63">
      <c r="A120" s="253"/>
      <c r="B120" s="222"/>
      <c r="C120" s="166"/>
      <c r="D120" s="194"/>
      <c r="E120" s="167" t="s">
        <v>78</v>
      </c>
      <c r="F120" s="290"/>
      <c r="G120" s="273"/>
      <c r="H120" s="274"/>
      <c r="I120" s="266"/>
      <c r="J120" s="300"/>
      <c r="K120" s="300"/>
      <c r="L120" s="309"/>
      <c r="M120" s="315"/>
      <c r="N120" s="312"/>
      <c r="O120" s="300"/>
      <c r="P120" s="266"/>
      <c r="Q120" s="303"/>
      <c r="R120" s="303"/>
      <c r="S120" s="306"/>
      <c r="T120" s="303"/>
      <c r="U120" s="297"/>
      <c r="X120" s="269"/>
      <c r="Y120" s="269"/>
      <c r="Z120" s="269"/>
      <c r="AA120" s="269"/>
      <c r="AB120" s="269"/>
      <c r="AC120" s="269"/>
      <c r="AD120" s="269"/>
      <c r="AE120" s="269"/>
      <c r="AF120" s="269"/>
      <c r="AG120" s="269"/>
      <c r="AH120" s="269"/>
      <c r="AI120" s="269"/>
      <c r="AJ120" s="269"/>
      <c r="AK120" s="269"/>
      <c r="AL120" s="269"/>
      <c r="AM120" s="269"/>
      <c r="AN120" s="269"/>
      <c r="AO120" s="269"/>
      <c r="AP120" s="269"/>
      <c r="AS120" s="269"/>
      <c r="AT120" s="269"/>
      <c r="AU120" s="269"/>
      <c r="AV120" s="269"/>
      <c r="AW120" s="269"/>
      <c r="AX120" s="269"/>
      <c r="AY120" s="269"/>
      <c r="AZ120" s="269"/>
      <c r="BA120" s="269"/>
      <c r="BB120" s="269"/>
      <c r="BC120" s="269"/>
      <c r="BD120" s="269"/>
      <c r="BE120" s="269"/>
      <c r="BF120" s="269"/>
      <c r="BG120" s="269"/>
      <c r="BH120" s="269"/>
      <c r="BI120" s="269"/>
      <c r="BJ120" s="269"/>
      <c r="BK120" s="269"/>
    </row>
    <row r="121" spans="1:63">
      <c r="A121" s="253"/>
      <c r="B121" s="222"/>
      <c r="C121" s="166"/>
      <c r="D121" s="194"/>
      <c r="E121" s="167" t="s">
        <v>79</v>
      </c>
      <c r="F121" s="290"/>
      <c r="G121" s="273"/>
      <c r="H121" s="274"/>
      <c r="I121" s="266"/>
      <c r="J121" s="300"/>
      <c r="K121" s="300"/>
      <c r="L121" s="309"/>
      <c r="M121" s="315"/>
      <c r="N121" s="312"/>
      <c r="O121" s="300"/>
      <c r="P121" s="266"/>
      <c r="Q121" s="303"/>
      <c r="R121" s="303"/>
      <c r="S121" s="306"/>
      <c r="T121" s="303"/>
      <c r="U121" s="297"/>
      <c r="X121" s="270"/>
      <c r="Y121" s="270"/>
      <c r="Z121" s="270"/>
      <c r="AA121" s="270"/>
      <c r="AB121" s="270"/>
      <c r="AC121" s="270"/>
      <c r="AD121" s="270"/>
      <c r="AE121" s="270"/>
      <c r="AF121" s="270"/>
      <c r="AG121" s="270"/>
      <c r="AH121" s="270"/>
      <c r="AI121" s="270"/>
      <c r="AJ121" s="270"/>
      <c r="AK121" s="270"/>
      <c r="AL121" s="270"/>
      <c r="AM121" s="270"/>
      <c r="AN121" s="270"/>
      <c r="AO121" s="270"/>
      <c r="AP121" s="270"/>
      <c r="AS121" s="270"/>
      <c r="AT121" s="270"/>
      <c r="AU121" s="270"/>
      <c r="AV121" s="270"/>
      <c r="AW121" s="270"/>
      <c r="AX121" s="270"/>
      <c r="AY121" s="270"/>
      <c r="AZ121" s="270"/>
      <c r="BA121" s="270"/>
      <c r="BB121" s="270"/>
      <c r="BC121" s="270"/>
      <c r="BD121" s="270"/>
      <c r="BE121" s="270"/>
      <c r="BF121" s="270"/>
      <c r="BG121" s="270"/>
      <c r="BH121" s="270"/>
      <c r="BI121" s="270"/>
      <c r="BJ121" s="270"/>
      <c r="BK121" s="270"/>
    </row>
    <row r="122" spans="1:63" ht="13.5" thickBot="1">
      <c r="A122" s="254"/>
      <c r="B122" s="225"/>
      <c r="C122" s="214"/>
      <c r="D122" s="213"/>
      <c r="E122" s="215" t="s">
        <v>142</v>
      </c>
      <c r="F122" s="291"/>
      <c r="G122" s="275"/>
      <c r="H122" s="276"/>
      <c r="I122" s="267"/>
      <c r="J122" s="301"/>
      <c r="K122" s="301"/>
      <c r="L122" s="310"/>
      <c r="M122" s="316"/>
      <c r="N122" s="313"/>
      <c r="O122" s="301"/>
      <c r="P122" s="267"/>
      <c r="Q122" s="304"/>
      <c r="R122" s="304"/>
      <c r="S122" s="307"/>
      <c r="T122" s="304"/>
      <c r="U122" s="298"/>
      <c r="X122" s="198"/>
      <c r="Y122" s="198"/>
      <c r="Z122" s="198"/>
      <c r="AA122" s="198"/>
      <c r="AB122" s="198"/>
      <c r="AC122" s="198"/>
      <c r="AD122" s="198"/>
      <c r="AE122" s="198"/>
      <c r="AF122" s="198"/>
      <c r="AG122" s="198"/>
      <c r="AH122" s="198"/>
      <c r="AI122" s="198"/>
      <c r="AJ122" s="198"/>
      <c r="AK122" s="198"/>
      <c r="AL122" s="198"/>
      <c r="AM122" s="198"/>
      <c r="AN122" s="198"/>
      <c r="AO122" s="198"/>
      <c r="AP122" s="198"/>
      <c r="AS122" s="198"/>
      <c r="AT122" s="198"/>
      <c r="AU122" s="198"/>
      <c r="AV122" s="198"/>
      <c r="AW122" s="198"/>
      <c r="AX122" s="198"/>
      <c r="AY122" s="198"/>
      <c r="AZ122" s="198"/>
      <c r="BA122" s="198"/>
      <c r="BB122" s="198"/>
      <c r="BC122" s="198"/>
      <c r="BD122" s="198"/>
      <c r="BE122" s="198"/>
      <c r="BF122" s="198"/>
      <c r="BG122" s="198"/>
      <c r="BH122" s="198"/>
      <c r="BI122" s="198"/>
      <c r="BJ122" s="198"/>
      <c r="BK122" s="198"/>
    </row>
    <row r="123" spans="1:63" ht="12.75" customHeight="1">
      <c r="A123" s="252" t="str">
        <f>A178</f>
        <v>O2 Dry Swale</v>
      </c>
      <c r="B123" s="187"/>
      <c r="C123" s="164" t="s">
        <v>29</v>
      </c>
      <c r="D123" s="193"/>
      <c r="E123" s="164" t="s">
        <v>75</v>
      </c>
      <c r="F123" s="289">
        <f>1.7/12*('Site Data'!$F$26*$B123+'Site Data'!$F$27*($B124+$B125)+'Site Data'!$F$28*SUM($D123:$D128))</f>
        <v>0</v>
      </c>
      <c r="G123" s="271" t="s">
        <v>68</v>
      </c>
      <c r="H123" s="272"/>
      <c r="I123" s="265">
        <v>0.6</v>
      </c>
      <c r="J123" s="299">
        <f>AN153</f>
        <v>0</v>
      </c>
      <c r="K123" s="299">
        <f>F123+J123</f>
        <v>0</v>
      </c>
      <c r="L123" s="308" t="s">
        <v>14</v>
      </c>
      <c r="M123" s="314"/>
      <c r="N123" s="311">
        <f>IF(M123*I123&lt;=K123,M123*I123,K123)</f>
        <v>0</v>
      </c>
      <c r="O123" s="299">
        <f>K123-N123</f>
        <v>0</v>
      </c>
      <c r="P123" s="265">
        <v>0.5</v>
      </c>
      <c r="Q123" s="302">
        <f>BI153</f>
        <v>0</v>
      </c>
      <c r="R123" s="302">
        <f>1.7/12*('Site Data'!$F$26*B123*'Site Data'!$C$16+'Site Data'!$F$27*(SUMPRODUCT(B124:B125,'Site Data'!$C$19:$C$20))+'Site Data'!$F$28*(SUMPRODUCT(D123:D128,'Site Data'!$C$24:$C$29)))*2.72/43560+Q123</f>
        <v>0</v>
      </c>
      <c r="S123" s="305">
        <f>IF(K123&gt;0,IF(M123&lt;K123,(R123*N123/K123)+(M123-N123)/K123*P123*R123,(R123*N123/K123)+(K123-N123)/K123*P123*R123),0)</f>
        <v>0</v>
      </c>
      <c r="T123" s="302">
        <f>R123-S123</f>
        <v>0</v>
      </c>
      <c r="U123" s="296"/>
      <c r="X123" s="268">
        <f t="shared" ref="X123:AP123" si="32">IF($U123=X$26,$O123,0)</f>
        <v>0</v>
      </c>
      <c r="Y123" s="268">
        <f t="shared" si="32"/>
        <v>0</v>
      </c>
      <c r="Z123" s="268">
        <f t="shared" si="32"/>
        <v>0</v>
      </c>
      <c r="AA123" s="268">
        <f t="shared" si="32"/>
        <v>0</v>
      </c>
      <c r="AB123" s="268">
        <f t="shared" si="32"/>
        <v>0</v>
      </c>
      <c r="AC123" s="268">
        <f t="shared" si="32"/>
        <v>0</v>
      </c>
      <c r="AD123" s="268">
        <f t="shared" si="32"/>
        <v>0</v>
      </c>
      <c r="AE123" s="268">
        <f t="shared" si="32"/>
        <v>0</v>
      </c>
      <c r="AF123" s="268">
        <f t="shared" si="32"/>
        <v>0</v>
      </c>
      <c r="AG123" s="268">
        <f t="shared" si="32"/>
        <v>0</v>
      </c>
      <c r="AH123" s="268">
        <f t="shared" si="32"/>
        <v>0</v>
      </c>
      <c r="AI123" s="268">
        <f t="shared" si="32"/>
        <v>0</v>
      </c>
      <c r="AJ123" s="268">
        <f t="shared" si="32"/>
        <v>0</v>
      </c>
      <c r="AK123" s="268">
        <f t="shared" si="32"/>
        <v>0</v>
      </c>
      <c r="AL123" s="268">
        <f t="shared" si="32"/>
        <v>0</v>
      </c>
      <c r="AM123" s="268">
        <f t="shared" si="32"/>
        <v>0</v>
      </c>
      <c r="AN123" s="268">
        <f t="shared" si="32"/>
        <v>0</v>
      </c>
      <c r="AO123" s="268">
        <f t="shared" si="32"/>
        <v>0</v>
      </c>
      <c r="AP123" s="268">
        <f t="shared" si="32"/>
        <v>0</v>
      </c>
      <c r="AS123" s="268">
        <f t="shared" ref="AS123:BK123" si="33">IF($U123=AS$26,$T123,0)</f>
        <v>0</v>
      </c>
      <c r="AT123" s="268">
        <f t="shared" si="33"/>
        <v>0</v>
      </c>
      <c r="AU123" s="268">
        <f t="shared" si="33"/>
        <v>0</v>
      </c>
      <c r="AV123" s="268">
        <f t="shared" si="33"/>
        <v>0</v>
      </c>
      <c r="AW123" s="268">
        <f t="shared" si="33"/>
        <v>0</v>
      </c>
      <c r="AX123" s="268">
        <f t="shared" si="33"/>
        <v>0</v>
      </c>
      <c r="AY123" s="268">
        <f t="shared" si="33"/>
        <v>0</v>
      </c>
      <c r="AZ123" s="268">
        <f t="shared" si="33"/>
        <v>0</v>
      </c>
      <c r="BA123" s="268">
        <f t="shared" si="33"/>
        <v>0</v>
      </c>
      <c r="BB123" s="268">
        <f t="shared" si="33"/>
        <v>0</v>
      </c>
      <c r="BC123" s="268">
        <f t="shared" si="33"/>
        <v>0</v>
      </c>
      <c r="BD123" s="268">
        <f t="shared" si="33"/>
        <v>0</v>
      </c>
      <c r="BE123" s="268">
        <f t="shared" si="33"/>
        <v>0</v>
      </c>
      <c r="BF123" s="268">
        <f t="shared" si="33"/>
        <v>0</v>
      </c>
      <c r="BG123" s="268">
        <f t="shared" si="33"/>
        <v>0</v>
      </c>
      <c r="BH123" s="268">
        <f t="shared" si="33"/>
        <v>0</v>
      </c>
      <c r="BI123" s="268">
        <f t="shared" si="33"/>
        <v>0</v>
      </c>
      <c r="BJ123" s="268">
        <f t="shared" si="33"/>
        <v>0</v>
      </c>
      <c r="BK123" s="268">
        <f t="shared" si="33"/>
        <v>0</v>
      </c>
    </row>
    <row r="124" spans="1:63">
      <c r="A124" s="253"/>
      <c r="B124" s="188"/>
      <c r="C124" s="165" t="s">
        <v>73</v>
      </c>
      <c r="D124" s="194"/>
      <c r="E124" s="165" t="s">
        <v>76</v>
      </c>
      <c r="F124" s="290"/>
      <c r="G124" s="273"/>
      <c r="H124" s="274"/>
      <c r="I124" s="266"/>
      <c r="J124" s="300"/>
      <c r="K124" s="300"/>
      <c r="L124" s="309"/>
      <c r="M124" s="315"/>
      <c r="N124" s="312"/>
      <c r="O124" s="300"/>
      <c r="P124" s="266"/>
      <c r="Q124" s="303"/>
      <c r="R124" s="303"/>
      <c r="S124" s="306"/>
      <c r="T124" s="303"/>
      <c r="U124" s="297"/>
      <c r="X124" s="269"/>
      <c r="Y124" s="269"/>
      <c r="Z124" s="269"/>
      <c r="AA124" s="269"/>
      <c r="AB124" s="269"/>
      <c r="AC124" s="269"/>
      <c r="AD124" s="269"/>
      <c r="AE124" s="269"/>
      <c r="AF124" s="269"/>
      <c r="AG124" s="269"/>
      <c r="AH124" s="269"/>
      <c r="AI124" s="269"/>
      <c r="AJ124" s="269"/>
      <c r="AK124" s="269"/>
      <c r="AL124" s="269"/>
      <c r="AM124" s="269"/>
      <c r="AN124" s="269"/>
      <c r="AO124" s="269"/>
      <c r="AP124" s="269"/>
      <c r="AS124" s="269"/>
      <c r="AT124" s="269"/>
      <c r="AU124" s="269"/>
      <c r="AV124" s="269"/>
      <c r="AW124" s="269"/>
      <c r="AX124" s="269"/>
      <c r="AY124" s="269"/>
      <c r="AZ124" s="269"/>
      <c r="BA124" s="269"/>
      <c r="BB124" s="269"/>
      <c r="BC124" s="269"/>
      <c r="BD124" s="269"/>
      <c r="BE124" s="269"/>
      <c r="BF124" s="269"/>
      <c r="BG124" s="269"/>
      <c r="BH124" s="269"/>
      <c r="BI124" s="269"/>
      <c r="BJ124" s="269"/>
      <c r="BK124" s="269"/>
    </row>
    <row r="125" spans="1:63">
      <c r="A125" s="253"/>
      <c r="B125" s="188"/>
      <c r="C125" s="165" t="s">
        <v>74</v>
      </c>
      <c r="D125" s="194"/>
      <c r="E125" s="165" t="s">
        <v>77</v>
      </c>
      <c r="F125" s="290"/>
      <c r="G125" s="273"/>
      <c r="H125" s="274"/>
      <c r="I125" s="266"/>
      <c r="J125" s="300"/>
      <c r="K125" s="300"/>
      <c r="L125" s="309"/>
      <c r="M125" s="315"/>
      <c r="N125" s="312"/>
      <c r="O125" s="300"/>
      <c r="P125" s="266"/>
      <c r="Q125" s="303"/>
      <c r="R125" s="303"/>
      <c r="S125" s="306"/>
      <c r="T125" s="303"/>
      <c r="U125" s="297"/>
      <c r="X125" s="269"/>
      <c r="Y125" s="269"/>
      <c r="Z125" s="269"/>
      <c r="AA125" s="269"/>
      <c r="AB125" s="269"/>
      <c r="AC125" s="269"/>
      <c r="AD125" s="269"/>
      <c r="AE125" s="269"/>
      <c r="AF125" s="269"/>
      <c r="AG125" s="269"/>
      <c r="AH125" s="269"/>
      <c r="AI125" s="269"/>
      <c r="AJ125" s="269"/>
      <c r="AK125" s="269"/>
      <c r="AL125" s="269"/>
      <c r="AM125" s="269"/>
      <c r="AN125" s="269"/>
      <c r="AO125" s="269"/>
      <c r="AP125" s="269"/>
      <c r="AS125" s="269"/>
      <c r="AT125" s="269"/>
      <c r="AU125" s="269"/>
      <c r="AV125" s="269"/>
      <c r="AW125" s="269"/>
      <c r="AX125" s="269"/>
      <c r="AY125" s="269"/>
      <c r="AZ125" s="269"/>
      <c r="BA125" s="269"/>
      <c r="BB125" s="269"/>
      <c r="BC125" s="269"/>
      <c r="BD125" s="269"/>
      <c r="BE125" s="269"/>
      <c r="BF125" s="269"/>
      <c r="BG125" s="269"/>
      <c r="BH125" s="269"/>
      <c r="BI125" s="269"/>
      <c r="BJ125" s="269"/>
      <c r="BK125" s="269"/>
    </row>
    <row r="126" spans="1:63">
      <c r="A126" s="253"/>
      <c r="B126" s="222"/>
      <c r="C126" s="166"/>
      <c r="D126" s="194"/>
      <c r="E126" s="167" t="s">
        <v>78</v>
      </c>
      <c r="F126" s="290"/>
      <c r="G126" s="273"/>
      <c r="H126" s="274"/>
      <c r="I126" s="266"/>
      <c r="J126" s="300"/>
      <c r="K126" s="300"/>
      <c r="L126" s="309"/>
      <c r="M126" s="315"/>
      <c r="N126" s="312"/>
      <c r="O126" s="300"/>
      <c r="P126" s="266"/>
      <c r="Q126" s="303"/>
      <c r="R126" s="303"/>
      <c r="S126" s="306"/>
      <c r="T126" s="303"/>
      <c r="U126" s="297"/>
      <c r="X126" s="269"/>
      <c r="Y126" s="269"/>
      <c r="Z126" s="269"/>
      <c r="AA126" s="269"/>
      <c r="AB126" s="269"/>
      <c r="AC126" s="269"/>
      <c r="AD126" s="269"/>
      <c r="AE126" s="269"/>
      <c r="AF126" s="269"/>
      <c r="AG126" s="269"/>
      <c r="AH126" s="269"/>
      <c r="AI126" s="269"/>
      <c r="AJ126" s="269"/>
      <c r="AK126" s="269"/>
      <c r="AL126" s="269"/>
      <c r="AM126" s="269"/>
      <c r="AN126" s="269"/>
      <c r="AO126" s="269"/>
      <c r="AP126" s="269"/>
      <c r="AS126" s="269"/>
      <c r="AT126" s="269"/>
      <c r="AU126" s="269"/>
      <c r="AV126" s="269"/>
      <c r="AW126" s="269"/>
      <c r="AX126" s="269"/>
      <c r="AY126" s="269"/>
      <c r="AZ126" s="269"/>
      <c r="BA126" s="269"/>
      <c r="BB126" s="269"/>
      <c r="BC126" s="269"/>
      <c r="BD126" s="269"/>
      <c r="BE126" s="269"/>
      <c r="BF126" s="269"/>
      <c r="BG126" s="269"/>
      <c r="BH126" s="269"/>
      <c r="BI126" s="269"/>
      <c r="BJ126" s="269"/>
      <c r="BK126" s="269"/>
    </row>
    <row r="127" spans="1:63">
      <c r="A127" s="253"/>
      <c r="B127" s="222"/>
      <c r="C127" s="166"/>
      <c r="D127" s="194"/>
      <c r="E127" s="167" t="s">
        <v>79</v>
      </c>
      <c r="F127" s="290"/>
      <c r="G127" s="273"/>
      <c r="H127" s="274"/>
      <c r="I127" s="266"/>
      <c r="J127" s="300"/>
      <c r="K127" s="300"/>
      <c r="L127" s="309"/>
      <c r="M127" s="315"/>
      <c r="N127" s="312"/>
      <c r="O127" s="300"/>
      <c r="P127" s="266"/>
      <c r="Q127" s="303"/>
      <c r="R127" s="303"/>
      <c r="S127" s="306"/>
      <c r="T127" s="303"/>
      <c r="U127" s="297"/>
      <c r="X127" s="270"/>
      <c r="Y127" s="270"/>
      <c r="Z127" s="270"/>
      <c r="AA127" s="270"/>
      <c r="AB127" s="270"/>
      <c r="AC127" s="270"/>
      <c r="AD127" s="270"/>
      <c r="AE127" s="270"/>
      <c r="AF127" s="270"/>
      <c r="AG127" s="270"/>
      <c r="AH127" s="270"/>
      <c r="AI127" s="270"/>
      <c r="AJ127" s="270"/>
      <c r="AK127" s="270"/>
      <c r="AL127" s="270"/>
      <c r="AM127" s="270"/>
      <c r="AN127" s="270"/>
      <c r="AO127" s="270"/>
      <c r="AP127" s="270"/>
      <c r="AS127" s="270"/>
      <c r="AT127" s="270"/>
      <c r="AU127" s="270"/>
      <c r="AV127" s="270"/>
      <c r="AW127" s="270"/>
      <c r="AX127" s="270"/>
      <c r="AY127" s="270"/>
      <c r="AZ127" s="270"/>
      <c r="BA127" s="270"/>
      <c r="BB127" s="270"/>
      <c r="BC127" s="270"/>
      <c r="BD127" s="270"/>
      <c r="BE127" s="270"/>
      <c r="BF127" s="270"/>
      <c r="BG127" s="270"/>
      <c r="BH127" s="270"/>
      <c r="BI127" s="270"/>
      <c r="BJ127" s="270"/>
      <c r="BK127" s="270"/>
    </row>
    <row r="128" spans="1:63" ht="13.5" thickBot="1">
      <c r="A128" s="254"/>
      <c r="B128" s="225"/>
      <c r="C128" s="214"/>
      <c r="D128" s="213"/>
      <c r="E128" s="215" t="s">
        <v>142</v>
      </c>
      <c r="F128" s="291"/>
      <c r="G128" s="275"/>
      <c r="H128" s="276"/>
      <c r="I128" s="267"/>
      <c r="J128" s="301"/>
      <c r="K128" s="301"/>
      <c r="L128" s="310"/>
      <c r="M128" s="316"/>
      <c r="N128" s="313"/>
      <c r="O128" s="301"/>
      <c r="P128" s="267"/>
      <c r="Q128" s="304"/>
      <c r="R128" s="304"/>
      <c r="S128" s="307"/>
      <c r="T128" s="304"/>
      <c r="U128" s="298"/>
      <c r="X128" s="198"/>
      <c r="Y128" s="198"/>
      <c r="Z128" s="198"/>
      <c r="AA128" s="198"/>
      <c r="AB128" s="198"/>
      <c r="AC128" s="198"/>
      <c r="AD128" s="198"/>
      <c r="AE128" s="198"/>
      <c r="AF128" s="198"/>
      <c r="AG128" s="198"/>
      <c r="AH128" s="198"/>
      <c r="AI128" s="198"/>
      <c r="AJ128" s="198"/>
      <c r="AK128" s="198"/>
      <c r="AL128" s="198"/>
      <c r="AM128" s="198"/>
      <c r="AN128" s="198"/>
      <c r="AO128" s="198"/>
      <c r="AP128" s="198"/>
      <c r="AS128" s="198"/>
      <c r="AT128" s="198"/>
      <c r="AU128" s="198"/>
      <c r="AV128" s="198"/>
      <c r="AW128" s="198"/>
      <c r="AX128" s="198"/>
      <c r="AY128" s="198"/>
      <c r="AZ128" s="198"/>
      <c r="BA128" s="198"/>
      <c r="BB128" s="198"/>
      <c r="BC128" s="198"/>
      <c r="BD128" s="198"/>
      <c r="BE128" s="198"/>
      <c r="BF128" s="198"/>
      <c r="BG128" s="198"/>
      <c r="BH128" s="198"/>
      <c r="BI128" s="198"/>
      <c r="BJ128" s="198"/>
      <c r="BK128" s="198"/>
    </row>
    <row r="129" spans="1:139">
      <c r="A129" s="252" t="str">
        <f>A179</f>
        <v>O3 Wet Swale</v>
      </c>
      <c r="B129" s="187"/>
      <c r="C129" s="164" t="s">
        <v>29</v>
      </c>
      <c r="D129" s="193"/>
      <c r="E129" s="164" t="s">
        <v>75</v>
      </c>
      <c r="F129" s="289">
        <f>1.7/12*('Site Data'!$F$26*$B129+'Site Data'!$F$27*($B130+$B131)+'Site Data'!$F$28*SUM($D129:$D134))</f>
        <v>0</v>
      </c>
      <c r="G129" s="271" t="s">
        <v>54</v>
      </c>
      <c r="H129" s="272"/>
      <c r="I129" s="265">
        <v>0</v>
      </c>
      <c r="J129" s="299">
        <f>AO153</f>
        <v>0</v>
      </c>
      <c r="K129" s="299">
        <f>F129+J129</f>
        <v>0</v>
      </c>
      <c r="L129" s="308" t="s">
        <v>14</v>
      </c>
      <c r="M129" s="314"/>
      <c r="N129" s="311">
        <v>0</v>
      </c>
      <c r="O129" s="299">
        <f>K129-N129</f>
        <v>0</v>
      </c>
      <c r="P129" s="265">
        <v>0.4</v>
      </c>
      <c r="Q129" s="302">
        <f>BJ153</f>
        <v>0</v>
      </c>
      <c r="R129" s="302">
        <f>1.7/12*('Site Data'!$F$26*B129*'Site Data'!$C$16+'Site Data'!$F$27*(SUMPRODUCT(B130:B131,'Site Data'!$C$19:$C$20))+'Site Data'!$F$28*(SUMPRODUCT(D129:D134,'Site Data'!$C$24:$C$29)))*2.72/43560+Q129</f>
        <v>0</v>
      </c>
      <c r="S129" s="305">
        <f>IF(K129&gt;0,IF(M129&lt;K129,(R129*N129/K129)+(M129-N129)/K129*P129*R129,(R129*N129/K129)+(K129-N129)/K129*P129*R129),0)</f>
        <v>0</v>
      </c>
      <c r="T129" s="302">
        <f>R129-S129</f>
        <v>0</v>
      </c>
      <c r="U129" s="296"/>
      <c r="X129" s="268">
        <f t="shared" ref="X129:AP129" si="34">IF($U129=X$26,$O129,0)</f>
        <v>0</v>
      </c>
      <c r="Y129" s="268">
        <f t="shared" si="34"/>
        <v>0</v>
      </c>
      <c r="Z129" s="268">
        <f t="shared" si="34"/>
        <v>0</v>
      </c>
      <c r="AA129" s="268">
        <f t="shared" si="34"/>
        <v>0</v>
      </c>
      <c r="AB129" s="268">
        <f t="shared" si="34"/>
        <v>0</v>
      </c>
      <c r="AC129" s="268">
        <f t="shared" si="34"/>
        <v>0</v>
      </c>
      <c r="AD129" s="268">
        <f t="shared" si="34"/>
        <v>0</v>
      </c>
      <c r="AE129" s="268">
        <f t="shared" si="34"/>
        <v>0</v>
      </c>
      <c r="AF129" s="268">
        <f t="shared" si="34"/>
        <v>0</v>
      </c>
      <c r="AG129" s="268">
        <f t="shared" si="34"/>
        <v>0</v>
      </c>
      <c r="AH129" s="268">
        <f t="shared" si="34"/>
        <v>0</v>
      </c>
      <c r="AI129" s="268">
        <f t="shared" si="34"/>
        <v>0</v>
      </c>
      <c r="AJ129" s="268">
        <f t="shared" si="34"/>
        <v>0</v>
      </c>
      <c r="AK129" s="268">
        <f t="shared" si="34"/>
        <v>0</v>
      </c>
      <c r="AL129" s="268">
        <f t="shared" si="34"/>
        <v>0</v>
      </c>
      <c r="AM129" s="268">
        <f t="shared" si="34"/>
        <v>0</v>
      </c>
      <c r="AN129" s="268">
        <f t="shared" si="34"/>
        <v>0</v>
      </c>
      <c r="AO129" s="268">
        <f t="shared" si="34"/>
        <v>0</v>
      </c>
      <c r="AP129" s="268">
        <f t="shared" si="34"/>
        <v>0</v>
      </c>
      <c r="AS129" s="268">
        <f t="shared" ref="AS129:BK129" si="35">IF($U129=AS$26,$T129,0)</f>
        <v>0</v>
      </c>
      <c r="AT129" s="268">
        <f t="shared" si="35"/>
        <v>0</v>
      </c>
      <c r="AU129" s="268">
        <f t="shared" si="35"/>
        <v>0</v>
      </c>
      <c r="AV129" s="268">
        <f t="shared" si="35"/>
        <v>0</v>
      </c>
      <c r="AW129" s="268">
        <f t="shared" si="35"/>
        <v>0</v>
      </c>
      <c r="AX129" s="268">
        <f t="shared" si="35"/>
        <v>0</v>
      </c>
      <c r="AY129" s="268">
        <f t="shared" si="35"/>
        <v>0</v>
      </c>
      <c r="AZ129" s="268">
        <f t="shared" si="35"/>
        <v>0</v>
      </c>
      <c r="BA129" s="268">
        <f t="shared" si="35"/>
        <v>0</v>
      </c>
      <c r="BB129" s="268">
        <f t="shared" si="35"/>
        <v>0</v>
      </c>
      <c r="BC129" s="268">
        <f t="shared" si="35"/>
        <v>0</v>
      </c>
      <c r="BD129" s="268">
        <f t="shared" si="35"/>
        <v>0</v>
      </c>
      <c r="BE129" s="268">
        <f t="shared" si="35"/>
        <v>0</v>
      </c>
      <c r="BF129" s="268">
        <f t="shared" si="35"/>
        <v>0</v>
      </c>
      <c r="BG129" s="268">
        <f t="shared" si="35"/>
        <v>0</v>
      </c>
      <c r="BH129" s="268">
        <f t="shared" si="35"/>
        <v>0</v>
      </c>
      <c r="BI129" s="268">
        <f t="shared" si="35"/>
        <v>0</v>
      </c>
      <c r="BJ129" s="268">
        <f t="shared" si="35"/>
        <v>0</v>
      </c>
      <c r="BK129" s="268">
        <f t="shared" si="35"/>
        <v>0</v>
      </c>
    </row>
    <row r="130" spans="1:139">
      <c r="A130" s="253"/>
      <c r="B130" s="188"/>
      <c r="C130" s="165" t="s">
        <v>73</v>
      </c>
      <c r="D130" s="194"/>
      <c r="E130" s="165" t="s">
        <v>76</v>
      </c>
      <c r="F130" s="290"/>
      <c r="G130" s="273"/>
      <c r="H130" s="274"/>
      <c r="I130" s="266"/>
      <c r="J130" s="300"/>
      <c r="K130" s="300"/>
      <c r="L130" s="309"/>
      <c r="M130" s="315"/>
      <c r="N130" s="312"/>
      <c r="O130" s="300"/>
      <c r="P130" s="266"/>
      <c r="Q130" s="303"/>
      <c r="R130" s="303"/>
      <c r="S130" s="306"/>
      <c r="T130" s="303"/>
      <c r="U130" s="297"/>
      <c r="X130" s="269"/>
      <c r="Y130" s="269"/>
      <c r="Z130" s="269"/>
      <c r="AA130" s="269"/>
      <c r="AB130" s="269"/>
      <c r="AC130" s="269"/>
      <c r="AD130" s="269"/>
      <c r="AE130" s="269"/>
      <c r="AF130" s="269"/>
      <c r="AG130" s="269"/>
      <c r="AH130" s="269"/>
      <c r="AI130" s="269"/>
      <c r="AJ130" s="269"/>
      <c r="AK130" s="269"/>
      <c r="AL130" s="269"/>
      <c r="AM130" s="269"/>
      <c r="AN130" s="269"/>
      <c r="AO130" s="269"/>
      <c r="AP130" s="269"/>
      <c r="AS130" s="269"/>
      <c r="AT130" s="269"/>
      <c r="AU130" s="269"/>
      <c r="AV130" s="269"/>
      <c r="AW130" s="269"/>
      <c r="AX130" s="269"/>
      <c r="AY130" s="269"/>
      <c r="AZ130" s="269"/>
      <c r="BA130" s="269"/>
      <c r="BB130" s="269"/>
      <c r="BC130" s="269"/>
      <c r="BD130" s="269"/>
      <c r="BE130" s="269"/>
      <c r="BF130" s="269"/>
      <c r="BG130" s="269"/>
      <c r="BH130" s="269"/>
      <c r="BI130" s="269"/>
      <c r="BJ130" s="269"/>
      <c r="BK130" s="269"/>
    </row>
    <row r="131" spans="1:139">
      <c r="A131" s="253"/>
      <c r="B131" s="188"/>
      <c r="C131" s="165" t="s">
        <v>74</v>
      </c>
      <c r="D131" s="194"/>
      <c r="E131" s="165" t="s">
        <v>77</v>
      </c>
      <c r="F131" s="290"/>
      <c r="G131" s="273"/>
      <c r="H131" s="274"/>
      <c r="I131" s="266"/>
      <c r="J131" s="300"/>
      <c r="K131" s="300"/>
      <c r="L131" s="309"/>
      <c r="M131" s="315"/>
      <c r="N131" s="312"/>
      <c r="O131" s="300"/>
      <c r="P131" s="266"/>
      <c r="Q131" s="303"/>
      <c r="R131" s="303"/>
      <c r="S131" s="306"/>
      <c r="T131" s="303"/>
      <c r="U131" s="297"/>
      <c r="X131" s="269"/>
      <c r="Y131" s="269"/>
      <c r="Z131" s="269"/>
      <c r="AA131" s="269"/>
      <c r="AB131" s="269"/>
      <c r="AC131" s="269"/>
      <c r="AD131" s="269"/>
      <c r="AE131" s="269"/>
      <c r="AF131" s="269"/>
      <c r="AG131" s="269"/>
      <c r="AH131" s="269"/>
      <c r="AI131" s="269"/>
      <c r="AJ131" s="269"/>
      <c r="AK131" s="269"/>
      <c r="AL131" s="269"/>
      <c r="AM131" s="269"/>
      <c r="AN131" s="269"/>
      <c r="AO131" s="269"/>
      <c r="AP131" s="269"/>
      <c r="AS131" s="269"/>
      <c r="AT131" s="269"/>
      <c r="AU131" s="269"/>
      <c r="AV131" s="269"/>
      <c r="AW131" s="269"/>
      <c r="AX131" s="269"/>
      <c r="AY131" s="269"/>
      <c r="AZ131" s="269"/>
      <c r="BA131" s="269"/>
      <c r="BB131" s="269"/>
      <c r="BC131" s="269"/>
      <c r="BD131" s="269"/>
      <c r="BE131" s="269"/>
      <c r="BF131" s="269"/>
      <c r="BG131" s="269"/>
      <c r="BH131" s="269"/>
      <c r="BI131" s="269"/>
      <c r="BJ131" s="269"/>
      <c r="BK131" s="269"/>
    </row>
    <row r="132" spans="1:139">
      <c r="A132" s="253"/>
      <c r="B132" s="222"/>
      <c r="C132" s="166"/>
      <c r="D132" s="194"/>
      <c r="E132" s="167" t="s">
        <v>78</v>
      </c>
      <c r="F132" s="290"/>
      <c r="G132" s="273"/>
      <c r="H132" s="274"/>
      <c r="I132" s="266"/>
      <c r="J132" s="300"/>
      <c r="K132" s="300"/>
      <c r="L132" s="309"/>
      <c r="M132" s="315"/>
      <c r="N132" s="312"/>
      <c r="O132" s="300"/>
      <c r="P132" s="266"/>
      <c r="Q132" s="303"/>
      <c r="R132" s="303"/>
      <c r="S132" s="306"/>
      <c r="T132" s="303"/>
      <c r="U132" s="297"/>
      <c r="X132" s="269"/>
      <c r="Y132" s="269"/>
      <c r="Z132" s="269"/>
      <c r="AA132" s="269"/>
      <c r="AB132" s="269"/>
      <c r="AC132" s="269"/>
      <c r="AD132" s="269"/>
      <c r="AE132" s="269"/>
      <c r="AF132" s="269"/>
      <c r="AG132" s="269"/>
      <c r="AH132" s="269"/>
      <c r="AI132" s="269"/>
      <c r="AJ132" s="269"/>
      <c r="AK132" s="269"/>
      <c r="AL132" s="269"/>
      <c r="AM132" s="269"/>
      <c r="AN132" s="269"/>
      <c r="AO132" s="269"/>
      <c r="AP132" s="269"/>
      <c r="AS132" s="269"/>
      <c r="AT132" s="269"/>
      <c r="AU132" s="269"/>
      <c r="AV132" s="269"/>
      <c r="AW132" s="269"/>
      <c r="AX132" s="269"/>
      <c r="AY132" s="269"/>
      <c r="AZ132" s="269"/>
      <c r="BA132" s="269"/>
      <c r="BB132" s="269"/>
      <c r="BC132" s="269"/>
      <c r="BD132" s="269"/>
      <c r="BE132" s="269"/>
      <c r="BF132" s="269"/>
      <c r="BG132" s="269"/>
      <c r="BH132" s="269"/>
      <c r="BI132" s="269"/>
      <c r="BJ132" s="269"/>
      <c r="BK132" s="269"/>
    </row>
    <row r="133" spans="1:139">
      <c r="A133" s="253"/>
      <c r="B133" s="224"/>
      <c r="C133" s="178"/>
      <c r="D133" s="196"/>
      <c r="E133" s="179" t="s">
        <v>79</v>
      </c>
      <c r="F133" s="290"/>
      <c r="G133" s="273"/>
      <c r="H133" s="274"/>
      <c r="I133" s="266"/>
      <c r="J133" s="300"/>
      <c r="K133" s="300"/>
      <c r="L133" s="309"/>
      <c r="M133" s="315"/>
      <c r="N133" s="312"/>
      <c r="O133" s="300"/>
      <c r="P133" s="266"/>
      <c r="Q133" s="303"/>
      <c r="R133" s="303"/>
      <c r="S133" s="306"/>
      <c r="T133" s="303"/>
      <c r="U133" s="297"/>
      <c r="X133" s="270"/>
      <c r="Y133" s="270"/>
      <c r="Z133" s="270"/>
      <c r="AA133" s="270"/>
      <c r="AB133" s="270"/>
      <c r="AC133" s="270"/>
      <c r="AD133" s="270"/>
      <c r="AE133" s="270"/>
      <c r="AF133" s="270"/>
      <c r="AG133" s="270"/>
      <c r="AH133" s="270"/>
      <c r="AI133" s="270"/>
      <c r="AJ133" s="270"/>
      <c r="AK133" s="270"/>
      <c r="AL133" s="270"/>
      <c r="AM133" s="270"/>
      <c r="AN133" s="270"/>
      <c r="AO133" s="270"/>
      <c r="AP133" s="270"/>
      <c r="AS133" s="270"/>
      <c r="AT133" s="270"/>
      <c r="AU133" s="270"/>
      <c r="AV133" s="270"/>
      <c r="AW133" s="270"/>
      <c r="AX133" s="270"/>
      <c r="AY133" s="270"/>
      <c r="AZ133" s="270"/>
      <c r="BA133" s="270"/>
      <c r="BB133" s="270"/>
      <c r="BC133" s="270"/>
      <c r="BD133" s="270"/>
      <c r="BE133" s="270"/>
      <c r="BF133" s="270"/>
      <c r="BG133" s="270"/>
      <c r="BH133" s="270"/>
      <c r="BI133" s="270"/>
      <c r="BJ133" s="270"/>
      <c r="BK133" s="270"/>
    </row>
    <row r="134" spans="1:139" ht="13.5" thickBot="1">
      <c r="A134" s="254"/>
      <c r="B134" s="223"/>
      <c r="C134" s="168"/>
      <c r="D134" s="195"/>
      <c r="E134" s="169" t="s">
        <v>142</v>
      </c>
      <c r="F134" s="291"/>
      <c r="G134" s="275"/>
      <c r="H134" s="276"/>
      <c r="I134" s="267"/>
      <c r="J134" s="301"/>
      <c r="K134" s="301"/>
      <c r="L134" s="310"/>
      <c r="M134" s="316"/>
      <c r="N134" s="313"/>
      <c r="O134" s="301"/>
      <c r="P134" s="267"/>
      <c r="Q134" s="304"/>
      <c r="R134" s="304"/>
      <c r="S134" s="307"/>
      <c r="T134" s="304"/>
      <c r="U134" s="298"/>
      <c r="X134" s="198"/>
      <c r="Y134" s="198"/>
      <c r="Z134" s="198"/>
      <c r="AA134" s="198"/>
      <c r="AB134" s="198"/>
      <c r="AC134" s="198"/>
      <c r="AD134" s="198"/>
      <c r="AE134" s="198"/>
      <c r="AF134" s="198"/>
      <c r="AG134" s="198"/>
      <c r="AH134" s="198"/>
      <c r="AI134" s="198"/>
      <c r="AJ134" s="198"/>
      <c r="AK134" s="198"/>
      <c r="AL134" s="198"/>
      <c r="AM134" s="198"/>
      <c r="AN134" s="198"/>
      <c r="AO134" s="198"/>
      <c r="AP134" s="198"/>
      <c r="AS134" s="198"/>
      <c r="AT134" s="198"/>
      <c r="AU134" s="198"/>
      <c r="AV134" s="198"/>
      <c r="AW134" s="198"/>
      <c r="AX134" s="198"/>
      <c r="AY134" s="198"/>
      <c r="AZ134" s="198"/>
      <c r="BA134" s="198"/>
      <c r="BB134" s="198"/>
      <c r="BC134" s="198"/>
      <c r="BD134" s="198"/>
      <c r="BE134" s="198"/>
      <c r="BF134" s="198"/>
      <c r="BG134" s="198"/>
      <c r="BH134" s="198"/>
      <c r="BI134" s="198"/>
      <c r="BJ134" s="198"/>
      <c r="BK134" s="198"/>
    </row>
    <row r="135" spans="1:139" s="109" customFormat="1">
      <c r="A135" s="252" t="str">
        <f>A180</f>
        <v>PP1 Proprietary Practice</v>
      </c>
      <c r="B135" s="187"/>
      <c r="C135" s="164" t="s">
        <v>29</v>
      </c>
      <c r="D135" s="193"/>
      <c r="E135" s="164" t="s">
        <v>75</v>
      </c>
      <c r="F135" s="289">
        <f>1.7/12*('Site Data'!$F$26*$B135+'Site Data'!$F$27*($B136+$B137)+'Site Data'!$F$28*SUM($D135:$D140))</f>
        <v>0</v>
      </c>
      <c r="G135" s="271" t="s">
        <v>55</v>
      </c>
      <c r="H135" s="272"/>
      <c r="I135" s="325"/>
      <c r="J135" s="299">
        <f>AP153</f>
        <v>0</v>
      </c>
      <c r="K135" s="299">
        <f>F135+J135</f>
        <v>0</v>
      </c>
      <c r="L135" s="308" t="s">
        <v>14</v>
      </c>
      <c r="M135" s="314"/>
      <c r="N135" s="311">
        <f>IF(M135*I135&lt;=K135,M135*I135,K135)</f>
        <v>0</v>
      </c>
      <c r="O135" s="299">
        <f>K135-N135</f>
        <v>0</v>
      </c>
      <c r="P135" s="325"/>
      <c r="Q135" s="302">
        <f>BK153</f>
        <v>0</v>
      </c>
      <c r="R135" s="302">
        <f>1.7/12*('Site Data'!$F$26*B135*'Site Data'!$C$16+'Site Data'!$F$27*(SUMPRODUCT(B136:B137,'Site Data'!$C$19:$C$20))+'Site Data'!$F$28*(SUMPRODUCT(D135:D140,'Site Data'!$C$24:$C$29)))*2.72/43560+Q135</f>
        <v>0</v>
      </c>
      <c r="S135" s="305">
        <f>IF(K135&gt;0,IF(M135&lt;K135,(R135*N135/K135)+(M135-N135)/K135*P135*R135,(R135*N135/K135)+(K135-N135)/K135*P135*R135),0)</f>
        <v>0</v>
      </c>
      <c r="T135" s="302">
        <f>R135-S135</f>
        <v>0</v>
      </c>
      <c r="U135" s="296"/>
      <c r="V135" s="26"/>
      <c r="W135" s="27"/>
      <c r="X135" s="328">
        <f t="shared" ref="X135:AP135" si="36">IF($U135=X$26,$O135,0)</f>
        <v>0</v>
      </c>
      <c r="Y135" s="268">
        <f t="shared" si="36"/>
        <v>0</v>
      </c>
      <c r="Z135" s="268">
        <f t="shared" si="36"/>
        <v>0</v>
      </c>
      <c r="AA135" s="268">
        <f t="shared" si="36"/>
        <v>0</v>
      </c>
      <c r="AB135" s="268">
        <f t="shared" si="36"/>
        <v>0</v>
      </c>
      <c r="AC135" s="268">
        <f t="shared" si="36"/>
        <v>0</v>
      </c>
      <c r="AD135" s="268">
        <f t="shared" si="36"/>
        <v>0</v>
      </c>
      <c r="AE135" s="268">
        <f t="shared" si="36"/>
        <v>0</v>
      </c>
      <c r="AF135" s="268">
        <f t="shared" si="36"/>
        <v>0</v>
      </c>
      <c r="AG135" s="268">
        <f t="shared" si="36"/>
        <v>0</v>
      </c>
      <c r="AH135" s="268">
        <f t="shared" si="36"/>
        <v>0</v>
      </c>
      <c r="AI135" s="268">
        <f t="shared" si="36"/>
        <v>0</v>
      </c>
      <c r="AJ135" s="268">
        <f t="shared" si="36"/>
        <v>0</v>
      </c>
      <c r="AK135" s="268">
        <f t="shared" si="36"/>
        <v>0</v>
      </c>
      <c r="AL135" s="268">
        <f t="shared" si="36"/>
        <v>0</v>
      </c>
      <c r="AM135" s="268">
        <f t="shared" si="36"/>
        <v>0</v>
      </c>
      <c r="AN135" s="268">
        <f t="shared" si="36"/>
        <v>0</v>
      </c>
      <c r="AO135" s="268">
        <f t="shared" si="36"/>
        <v>0</v>
      </c>
      <c r="AP135" s="319">
        <f t="shared" si="36"/>
        <v>0</v>
      </c>
      <c r="AQ135" s="28"/>
      <c r="AR135" s="28"/>
      <c r="AS135" s="268">
        <f t="shared" ref="AS135:BK135" si="37">IF($U135=AS$26,$T135,0)</f>
        <v>0</v>
      </c>
      <c r="AT135" s="268">
        <f t="shared" si="37"/>
        <v>0</v>
      </c>
      <c r="AU135" s="268">
        <f t="shared" si="37"/>
        <v>0</v>
      </c>
      <c r="AV135" s="268">
        <f t="shared" si="37"/>
        <v>0</v>
      </c>
      <c r="AW135" s="268">
        <f t="shared" si="37"/>
        <v>0</v>
      </c>
      <c r="AX135" s="268">
        <f t="shared" si="37"/>
        <v>0</v>
      </c>
      <c r="AY135" s="268">
        <f t="shared" si="37"/>
        <v>0</v>
      </c>
      <c r="AZ135" s="268">
        <f t="shared" si="37"/>
        <v>0</v>
      </c>
      <c r="BA135" s="268">
        <f t="shared" si="37"/>
        <v>0</v>
      </c>
      <c r="BB135" s="268">
        <f t="shared" si="37"/>
        <v>0</v>
      </c>
      <c r="BC135" s="268">
        <f t="shared" si="37"/>
        <v>0</v>
      </c>
      <c r="BD135" s="268">
        <f t="shared" si="37"/>
        <v>0</v>
      </c>
      <c r="BE135" s="268">
        <f t="shared" si="37"/>
        <v>0</v>
      </c>
      <c r="BF135" s="268">
        <f t="shared" si="37"/>
        <v>0</v>
      </c>
      <c r="BG135" s="268">
        <f t="shared" si="37"/>
        <v>0</v>
      </c>
      <c r="BH135" s="268">
        <f t="shared" si="37"/>
        <v>0</v>
      </c>
      <c r="BI135" s="268">
        <f t="shared" si="37"/>
        <v>0</v>
      </c>
      <c r="BJ135" s="268">
        <f t="shared" si="37"/>
        <v>0</v>
      </c>
      <c r="BK135" s="268">
        <f t="shared" si="37"/>
        <v>0</v>
      </c>
      <c r="BL135" s="28"/>
      <c r="BM135" s="28"/>
      <c r="BN135" s="28"/>
      <c r="BO135" s="28"/>
      <c r="BP135" s="28"/>
      <c r="BQ135" s="28"/>
      <c r="BR135" s="28"/>
      <c r="BS135" s="28"/>
      <c r="BT135" s="28"/>
      <c r="BU135" s="28"/>
      <c r="BV135" s="28"/>
      <c r="BW135" s="28"/>
      <c r="BX135" s="28"/>
      <c r="BY135" s="28"/>
      <c r="BZ135" s="28"/>
      <c r="CA135" s="28"/>
      <c r="CB135" s="28"/>
      <c r="CC135" s="28"/>
      <c r="CD135" s="28"/>
      <c r="CE135" s="28"/>
      <c r="CF135" s="28"/>
      <c r="CG135" s="28"/>
      <c r="CH135" s="28"/>
      <c r="CI135" s="28"/>
      <c r="CJ135" s="28"/>
      <c r="CK135" s="28"/>
      <c r="CL135" s="28"/>
      <c r="CM135" s="28"/>
      <c r="CN135" s="28"/>
      <c r="CO135" s="28"/>
      <c r="CP135" s="28"/>
      <c r="CQ135" s="28"/>
      <c r="CR135" s="28"/>
      <c r="CS135" s="28"/>
      <c r="CT135" s="28"/>
      <c r="CU135" s="28"/>
      <c r="CV135" s="28"/>
      <c r="CW135" s="28"/>
      <c r="CX135" s="28"/>
      <c r="CY135" s="28"/>
      <c r="CZ135" s="28"/>
      <c r="DA135" s="28"/>
      <c r="DB135" s="28"/>
      <c r="DC135" s="28"/>
      <c r="DD135" s="28"/>
      <c r="DE135" s="28"/>
      <c r="DF135" s="28"/>
      <c r="DG135" s="28"/>
      <c r="DH135" s="28"/>
      <c r="DI135" s="28"/>
      <c r="DJ135" s="28"/>
      <c r="DK135" s="28"/>
      <c r="DL135" s="28"/>
      <c r="DM135" s="28"/>
      <c r="DN135" s="28"/>
      <c r="DO135" s="28"/>
      <c r="DP135" s="28"/>
      <c r="DQ135" s="28"/>
      <c r="DR135" s="28"/>
      <c r="DS135" s="28"/>
      <c r="DT135" s="28"/>
      <c r="DU135" s="28"/>
      <c r="DV135" s="28"/>
      <c r="DW135" s="28"/>
      <c r="DX135" s="28"/>
      <c r="DY135" s="28"/>
      <c r="DZ135" s="28"/>
      <c r="EA135" s="28"/>
      <c r="EB135" s="28"/>
      <c r="EC135" s="28"/>
      <c r="ED135" s="28"/>
      <c r="EE135" s="28"/>
      <c r="EF135" s="28"/>
      <c r="EG135" s="28"/>
      <c r="EH135" s="28"/>
      <c r="EI135" s="28"/>
    </row>
    <row r="136" spans="1:139" s="109" customFormat="1">
      <c r="A136" s="253"/>
      <c r="B136" s="188"/>
      <c r="C136" s="165" t="s">
        <v>73</v>
      </c>
      <c r="D136" s="194"/>
      <c r="E136" s="165" t="s">
        <v>76</v>
      </c>
      <c r="F136" s="290"/>
      <c r="G136" s="273"/>
      <c r="H136" s="274"/>
      <c r="I136" s="326"/>
      <c r="J136" s="300"/>
      <c r="K136" s="300"/>
      <c r="L136" s="309"/>
      <c r="M136" s="315"/>
      <c r="N136" s="312"/>
      <c r="O136" s="300"/>
      <c r="P136" s="326"/>
      <c r="Q136" s="303"/>
      <c r="R136" s="303"/>
      <c r="S136" s="306"/>
      <c r="T136" s="303"/>
      <c r="U136" s="297"/>
      <c r="V136" s="26"/>
      <c r="W136" s="27"/>
      <c r="X136" s="329"/>
      <c r="Y136" s="269"/>
      <c r="Z136" s="269"/>
      <c r="AA136" s="269"/>
      <c r="AB136" s="269"/>
      <c r="AC136" s="269"/>
      <c r="AD136" s="269"/>
      <c r="AE136" s="269"/>
      <c r="AF136" s="269"/>
      <c r="AG136" s="269"/>
      <c r="AH136" s="269"/>
      <c r="AI136" s="269"/>
      <c r="AJ136" s="269"/>
      <c r="AK136" s="269"/>
      <c r="AL136" s="269"/>
      <c r="AM136" s="269"/>
      <c r="AN136" s="269"/>
      <c r="AO136" s="269"/>
      <c r="AP136" s="320"/>
      <c r="AQ136" s="28"/>
      <c r="AR136" s="28"/>
      <c r="AS136" s="269"/>
      <c r="AT136" s="269"/>
      <c r="AU136" s="269"/>
      <c r="AV136" s="269"/>
      <c r="AW136" s="269"/>
      <c r="AX136" s="269"/>
      <c r="AY136" s="269"/>
      <c r="AZ136" s="269"/>
      <c r="BA136" s="269"/>
      <c r="BB136" s="269"/>
      <c r="BC136" s="269"/>
      <c r="BD136" s="269"/>
      <c r="BE136" s="269"/>
      <c r="BF136" s="269"/>
      <c r="BG136" s="269"/>
      <c r="BH136" s="269"/>
      <c r="BI136" s="269"/>
      <c r="BJ136" s="269"/>
      <c r="BK136" s="269"/>
      <c r="BL136" s="28"/>
      <c r="BM136" s="28"/>
      <c r="BN136" s="28"/>
      <c r="BO136" s="28"/>
      <c r="BP136" s="28"/>
      <c r="BQ136" s="28"/>
      <c r="BR136" s="28"/>
      <c r="BS136" s="28"/>
      <c r="BT136" s="28"/>
      <c r="BU136" s="28"/>
      <c r="BV136" s="28"/>
      <c r="BW136" s="28"/>
      <c r="BX136" s="28"/>
      <c r="BY136" s="28"/>
      <c r="BZ136" s="28"/>
      <c r="CA136" s="28"/>
      <c r="CB136" s="28"/>
      <c r="CC136" s="28"/>
      <c r="CD136" s="28"/>
      <c r="CE136" s="28"/>
      <c r="CF136" s="28"/>
      <c r="CG136" s="28"/>
      <c r="CH136" s="28"/>
      <c r="CI136" s="28"/>
      <c r="CJ136" s="28"/>
      <c r="CK136" s="28"/>
      <c r="CL136" s="28"/>
      <c r="CM136" s="28"/>
      <c r="CN136" s="28"/>
      <c r="CO136" s="28"/>
      <c r="CP136" s="28"/>
      <c r="CQ136" s="28"/>
      <c r="CR136" s="28"/>
      <c r="CS136" s="28"/>
      <c r="CT136" s="28"/>
      <c r="CU136" s="28"/>
      <c r="CV136" s="28"/>
      <c r="CW136" s="28"/>
      <c r="CX136" s="28"/>
      <c r="CY136" s="28"/>
      <c r="CZ136" s="28"/>
      <c r="DA136" s="28"/>
      <c r="DB136" s="28"/>
      <c r="DC136" s="28"/>
      <c r="DD136" s="28"/>
      <c r="DE136" s="28"/>
      <c r="DF136" s="28"/>
      <c r="DG136" s="28"/>
      <c r="DH136" s="28"/>
      <c r="DI136" s="28"/>
      <c r="DJ136" s="28"/>
      <c r="DK136" s="28"/>
      <c r="DL136" s="28"/>
      <c r="DM136" s="28"/>
      <c r="DN136" s="28"/>
      <c r="DO136" s="28"/>
      <c r="DP136" s="28"/>
      <c r="DQ136" s="28"/>
      <c r="DR136" s="28"/>
      <c r="DS136" s="28"/>
      <c r="DT136" s="28"/>
      <c r="DU136" s="28"/>
      <c r="DV136" s="28"/>
      <c r="DW136" s="28"/>
      <c r="DX136" s="28"/>
      <c r="DY136" s="28"/>
      <c r="DZ136" s="28"/>
      <c r="EA136" s="28"/>
      <c r="EB136" s="28"/>
      <c r="EC136" s="28"/>
      <c r="ED136" s="28"/>
      <c r="EE136" s="28"/>
      <c r="EF136" s="28"/>
      <c r="EG136" s="28"/>
      <c r="EH136" s="28"/>
      <c r="EI136" s="28"/>
    </row>
    <row r="137" spans="1:139" s="109" customFormat="1">
      <c r="A137" s="253"/>
      <c r="B137" s="188"/>
      <c r="C137" s="165" t="s">
        <v>74</v>
      </c>
      <c r="D137" s="194"/>
      <c r="E137" s="165" t="s">
        <v>77</v>
      </c>
      <c r="F137" s="290"/>
      <c r="G137" s="273"/>
      <c r="H137" s="274"/>
      <c r="I137" s="326"/>
      <c r="J137" s="300"/>
      <c r="K137" s="300"/>
      <c r="L137" s="309"/>
      <c r="M137" s="315"/>
      <c r="N137" s="312"/>
      <c r="O137" s="300"/>
      <c r="P137" s="326"/>
      <c r="Q137" s="303"/>
      <c r="R137" s="303"/>
      <c r="S137" s="306"/>
      <c r="T137" s="303"/>
      <c r="U137" s="297"/>
      <c r="V137" s="26"/>
      <c r="W137" s="27"/>
      <c r="X137" s="329"/>
      <c r="Y137" s="269"/>
      <c r="Z137" s="269"/>
      <c r="AA137" s="269"/>
      <c r="AB137" s="269"/>
      <c r="AC137" s="269"/>
      <c r="AD137" s="269"/>
      <c r="AE137" s="269"/>
      <c r="AF137" s="269"/>
      <c r="AG137" s="269"/>
      <c r="AH137" s="269"/>
      <c r="AI137" s="269"/>
      <c r="AJ137" s="269"/>
      <c r="AK137" s="269"/>
      <c r="AL137" s="269"/>
      <c r="AM137" s="269"/>
      <c r="AN137" s="269"/>
      <c r="AO137" s="269"/>
      <c r="AP137" s="320"/>
      <c r="AQ137" s="28"/>
      <c r="AR137" s="28"/>
      <c r="AS137" s="269"/>
      <c r="AT137" s="269"/>
      <c r="AU137" s="269"/>
      <c r="AV137" s="269"/>
      <c r="AW137" s="269"/>
      <c r="AX137" s="269"/>
      <c r="AY137" s="269"/>
      <c r="AZ137" s="269"/>
      <c r="BA137" s="269"/>
      <c r="BB137" s="269"/>
      <c r="BC137" s="269"/>
      <c r="BD137" s="269"/>
      <c r="BE137" s="269"/>
      <c r="BF137" s="269"/>
      <c r="BG137" s="269"/>
      <c r="BH137" s="269"/>
      <c r="BI137" s="269"/>
      <c r="BJ137" s="269"/>
      <c r="BK137" s="269"/>
      <c r="BL137" s="28"/>
      <c r="BM137" s="28"/>
      <c r="BN137" s="28"/>
      <c r="BO137" s="28"/>
      <c r="BP137" s="28"/>
      <c r="BQ137" s="28"/>
      <c r="BR137" s="28"/>
      <c r="BS137" s="28"/>
      <c r="BT137" s="28"/>
      <c r="BU137" s="28"/>
      <c r="BV137" s="28"/>
      <c r="BW137" s="28"/>
      <c r="BX137" s="28"/>
      <c r="BY137" s="28"/>
      <c r="BZ137" s="28"/>
      <c r="CA137" s="28"/>
      <c r="CB137" s="28"/>
      <c r="CC137" s="28"/>
      <c r="CD137" s="28"/>
      <c r="CE137" s="28"/>
      <c r="CF137" s="28"/>
      <c r="CG137" s="28"/>
      <c r="CH137" s="28"/>
      <c r="CI137" s="28"/>
      <c r="CJ137" s="28"/>
      <c r="CK137" s="28"/>
      <c r="CL137" s="28"/>
      <c r="CM137" s="28"/>
      <c r="CN137" s="28"/>
      <c r="CO137" s="28"/>
      <c r="CP137" s="28"/>
      <c r="CQ137" s="28"/>
      <c r="CR137" s="28"/>
      <c r="CS137" s="28"/>
      <c r="CT137" s="28"/>
      <c r="CU137" s="28"/>
      <c r="CV137" s="28"/>
      <c r="CW137" s="28"/>
      <c r="CX137" s="28"/>
      <c r="CY137" s="28"/>
      <c r="CZ137" s="28"/>
      <c r="DA137" s="28"/>
      <c r="DB137" s="28"/>
      <c r="DC137" s="28"/>
      <c r="DD137" s="28"/>
      <c r="DE137" s="28"/>
      <c r="DF137" s="28"/>
      <c r="DG137" s="28"/>
      <c r="DH137" s="28"/>
      <c r="DI137" s="28"/>
      <c r="DJ137" s="28"/>
      <c r="DK137" s="28"/>
      <c r="DL137" s="28"/>
      <c r="DM137" s="28"/>
      <c r="DN137" s="28"/>
      <c r="DO137" s="28"/>
      <c r="DP137" s="28"/>
      <c r="DQ137" s="28"/>
      <c r="DR137" s="28"/>
      <c r="DS137" s="28"/>
      <c r="DT137" s="28"/>
      <c r="DU137" s="28"/>
      <c r="DV137" s="28"/>
      <c r="DW137" s="28"/>
      <c r="DX137" s="28"/>
      <c r="DY137" s="28"/>
      <c r="DZ137" s="28"/>
      <c r="EA137" s="28"/>
      <c r="EB137" s="28"/>
      <c r="EC137" s="28"/>
      <c r="ED137" s="28"/>
      <c r="EE137" s="28"/>
      <c r="EF137" s="28"/>
      <c r="EG137" s="28"/>
      <c r="EH137" s="28"/>
      <c r="EI137" s="28"/>
    </row>
    <row r="138" spans="1:139" s="109" customFormat="1">
      <c r="A138" s="253"/>
      <c r="B138" s="222"/>
      <c r="C138" s="166"/>
      <c r="D138" s="194"/>
      <c r="E138" s="167" t="s">
        <v>78</v>
      </c>
      <c r="F138" s="290"/>
      <c r="G138" s="273"/>
      <c r="H138" s="274"/>
      <c r="I138" s="326"/>
      <c r="J138" s="300"/>
      <c r="K138" s="300"/>
      <c r="L138" s="309"/>
      <c r="M138" s="315"/>
      <c r="N138" s="312"/>
      <c r="O138" s="300"/>
      <c r="P138" s="326"/>
      <c r="Q138" s="303"/>
      <c r="R138" s="303"/>
      <c r="S138" s="306"/>
      <c r="T138" s="303"/>
      <c r="U138" s="297"/>
      <c r="V138" s="26"/>
      <c r="W138" s="27"/>
      <c r="X138" s="329"/>
      <c r="Y138" s="269"/>
      <c r="Z138" s="269"/>
      <c r="AA138" s="269"/>
      <c r="AB138" s="269"/>
      <c r="AC138" s="269"/>
      <c r="AD138" s="269"/>
      <c r="AE138" s="269"/>
      <c r="AF138" s="269"/>
      <c r="AG138" s="269"/>
      <c r="AH138" s="269"/>
      <c r="AI138" s="269"/>
      <c r="AJ138" s="269"/>
      <c r="AK138" s="269"/>
      <c r="AL138" s="269"/>
      <c r="AM138" s="269"/>
      <c r="AN138" s="269"/>
      <c r="AO138" s="269"/>
      <c r="AP138" s="320"/>
      <c r="AQ138" s="28"/>
      <c r="AR138" s="28"/>
      <c r="AS138" s="269"/>
      <c r="AT138" s="269"/>
      <c r="AU138" s="269"/>
      <c r="AV138" s="269"/>
      <c r="AW138" s="269"/>
      <c r="AX138" s="269"/>
      <c r="AY138" s="269"/>
      <c r="AZ138" s="269"/>
      <c r="BA138" s="269"/>
      <c r="BB138" s="269"/>
      <c r="BC138" s="269"/>
      <c r="BD138" s="269"/>
      <c r="BE138" s="269"/>
      <c r="BF138" s="269"/>
      <c r="BG138" s="269"/>
      <c r="BH138" s="269"/>
      <c r="BI138" s="269"/>
      <c r="BJ138" s="269"/>
      <c r="BK138" s="269"/>
      <c r="BL138" s="28"/>
      <c r="BM138" s="28"/>
      <c r="BN138" s="28"/>
      <c r="BO138" s="28"/>
      <c r="BP138" s="28"/>
      <c r="BQ138" s="28"/>
      <c r="BR138" s="28"/>
      <c r="BS138" s="28"/>
      <c r="BT138" s="28"/>
      <c r="BU138" s="28"/>
      <c r="BV138" s="28"/>
      <c r="BW138" s="28"/>
      <c r="BX138" s="28"/>
      <c r="BY138" s="28"/>
      <c r="BZ138" s="28"/>
      <c r="CA138" s="28"/>
      <c r="CB138" s="28"/>
      <c r="CC138" s="28"/>
      <c r="CD138" s="28"/>
      <c r="CE138" s="28"/>
      <c r="CF138" s="28"/>
      <c r="CG138" s="28"/>
      <c r="CH138" s="28"/>
      <c r="CI138" s="28"/>
      <c r="CJ138" s="28"/>
      <c r="CK138" s="28"/>
      <c r="CL138" s="28"/>
      <c r="CM138" s="28"/>
      <c r="CN138" s="28"/>
      <c r="CO138" s="28"/>
      <c r="CP138" s="28"/>
      <c r="CQ138" s="28"/>
      <c r="CR138" s="28"/>
      <c r="CS138" s="28"/>
      <c r="CT138" s="28"/>
      <c r="CU138" s="28"/>
      <c r="CV138" s="28"/>
      <c r="CW138" s="28"/>
      <c r="CX138" s="28"/>
      <c r="CY138" s="28"/>
      <c r="CZ138" s="28"/>
      <c r="DA138" s="28"/>
      <c r="DB138" s="28"/>
      <c r="DC138" s="28"/>
      <c r="DD138" s="28"/>
      <c r="DE138" s="28"/>
      <c r="DF138" s="28"/>
      <c r="DG138" s="28"/>
      <c r="DH138" s="28"/>
      <c r="DI138" s="28"/>
      <c r="DJ138" s="28"/>
      <c r="DK138" s="28"/>
      <c r="DL138" s="28"/>
      <c r="DM138" s="28"/>
      <c r="DN138" s="28"/>
      <c r="DO138" s="28"/>
      <c r="DP138" s="28"/>
      <c r="DQ138" s="28"/>
      <c r="DR138" s="28"/>
      <c r="DS138" s="28"/>
      <c r="DT138" s="28"/>
      <c r="DU138" s="28"/>
      <c r="DV138" s="28"/>
      <c r="DW138" s="28"/>
      <c r="DX138" s="28"/>
      <c r="DY138" s="28"/>
      <c r="DZ138" s="28"/>
      <c r="EA138" s="28"/>
      <c r="EB138" s="28"/>
      <c r="EC138" s="28"/>
      <c r="ED138" s="28"/>
      <c r="EE138" s="28"/>
      <c r="EF138" s="28"/>
      <c r="EG138" s="28"/>
      <c r="EH138" s="28"/>
      <c r="EI138" s="28"/>
    </row>
    <row r="139" spans="1:139" s="109" customFormat="1">
      <c r="A139" s="253"/>
      <c r="B139" s="222"/>
      <c r="C139" s="166"/>
      <c r="D139" s="194"/>
      <c r="E139" s="167" t="s">
        <v>79</v>
      </c>
      <c r="F139" s="290"/>
      <c r="G139" s="273"/>
      <c r="H139" s="274"/>
      <c r="I139" s="326"/>
      <c r="J139" s="300"/>
      <c r="K139" s="300"/>
      <c r="L139" s="309"/>
      <c r="M139" s="315"/>
      <c r="N139" s="312"/>
      <c r="O139" s="300"/>
      <c r="P139" s="326"/>
      <c r="Q139" s="303"/>
      <c r="R139" s="303"/>
      <c r="S139" s="306"/>
      <c r="T139" s="303"/>
      <c r="U139" s="297"/>
      <c r="V139" s="26"/>
      <c r="W139" s="27"/>
      <c r="X139" s="330"/>
      <c r="Y139" s="270"/>
      <c r="Z139" s="270"/>
      <c r="AA139" s="270"/>
      <c r="AB139" s="270"/>
      <c r="AC139" s="270"/>
      <c r="AD139" s="270"/>
      <c r="AE139" s="270"/>
      <c r="AF139" s="270"/>
      <c r="AG139" s="270"/>
      <c r="AH139" s="270"/>
      <c r="AI139" s="270"/>
      <c r="AJ139" s="270"/>
      <c r="AK139" s="270"/>
      <c r="AL139" s="270"/>
      <c r="AM139" s="270"/>
      <c r="AN139" s="270"/>
      <c r="AO139" s="270"/>
      <c r="AP139" s="321"/>
      <c r="AQ139" s="28"/>
      <c r="AR139" s="28"/>
      <c r="AS139" s="270"/>
      <c r="AT139" s="270"/>
      <c r="AU139" s="270"/>
      <c r="AV139" s="270"/>
      <c r="AW139" s="270"/>
      <c r="AX139" s="270"/>
      <c r="AY139" s="270"/>
      <c r="AZ139" s="270"/>
      <c r="BA139" s="270"/>
      <c r="BB139" s="270"/>
      <c r="BC139" s="270"/>
      <c r="BD139" s="270"/>
      <c r="BE139" s="270"/>
      <c r="BF139" s="270"/>
      <c r="BG139" s="270"/>
      <c r="BH139" s="270"/>
      <c r="BI139" s="270"/>
      <c r="BJ139" s="270"/>
      <c r="BK139" s="270"/>
      <c r="BL139" s="28"/>
      <c r="BM139" s="28"/>
      <c r="BN139" s="28"/>
      <c r="BO139" s="28"/>
      <c r="BP139" s="28"/>
      <c r="BQ139" s="28"/>
      <c r="BR139" s="28"/>
      <c r="BS139" s="28"/>
      <c r="BT139" s="28"/>
      <c r="BU139" s="28"/>
      <c r="BV139" s="28"/>
      <c r="BW139" s="28"/>
      <c r="BX139" s="28"/>
      <c r="BY139" s="28"/>
      <c r="BZ139" s="28"/>
      <c r="CA139" s="28"/>
      <c r="CB139" s="28"/>
      <c r="CC139" s="28"/>
      <c r="CD139" s="28"/>
      <c r="CE139" s="28"/>
      <c r="CF139" s="28"/>
      <c r="CG139" s="28"/>
      <c r="CH139" s="28"/>
      <c r="CI139" s="28"/>
      <c r="CJ139" s="28"/>
      <c r="CK139" s="28"/>
      <c r="CL139" s="28"/>
      <c r="CM139" s="28"/>
      <c r="CN139" s="28"/>
      <c r="CO139" s="28"/>
      <c r="CP139" s="28"/>
      <c r="CQ139" s="28"/>
      <c r="CR139" s="28"/>
      <c r="CS139" s="28"/>
      <c r="CT139" s="28"/>
      <c r="CU139" s="28"/>
      <c r="CV139" s="28"/>
      <c r="CW139" s="28"/>
      <c r="CX139" s="28"/>
      <c r="CY139" s="28"/>
      <c r="CZ139" s="28"/>
      <c r="DA139" s="28"/>
      <c r="DB139" s="28"/>
      <c r="DC139" s="28"/>
      <c r="DD139" s="28"/>
      <c r="DE139" s="28"/>
      <c r="DF139" s="28"/>
      <c r="DG139" s="28"/>
      <c r="DH139" s="28"/>
      <c r="DI139" s="28"/>
      <c r="DJ139" s="28"/>
      <c r="DK139" s="28"/>
      <c r="DL139" s="28"/>
      <c r="DM139" s="28"/>
      <c r="DN139" s="28"/>
      <c r="DO139" s="28"/>
      <c r="DP139" s="28"/>
      <c r="DQ139" s="28"/>
      <c r="DR139" s="28"/>
      <c r="DS139" s="28"/>
      <c r="DT139" s="28"/>
      <c r="DU139" s="28"/>
      <c r="DV139" s="28"/>
      <c r="DW139" s="28"/>
      <c r="DX139" s="28"/>
      <c r="DY139" s="28"/>
      <c r="DZ139" s="28"/>
      <c r="EA139" s="28"/>
      <c r="EB139" s="28"/>
      <c r="EC139" s="28"/>
      <c r="ED139" s="28"/>
      <c r="EE139" s="28"/>
      <c r="EF139" s="28"/>
      <c r="EG139" s="28"/>
      <c r="EH139" s="28"/>
      <c r="EI139" s="28"/>
    </row>
    <row r="140" spans="1:139" ht="13.5" thickBot="1">
      <c r="A140" s="254"/>
      <c r="B140" s="225"/>
      <c r="C140" s="214"/>
      <c r="D140" s="213"/>
      <c r="E140" s="215" t="s">
        <v>142</v>
      </c>
      <c r="F140" s="291"/>
      <c r="G140" s="275"/>
      <c r="H140" s="276"/>
      <c r="I140" s="327"/>
      <c r="J140" s="301"/>
      <c r="K140" s="301"/>
      <c r="L140" s="310"/>
      <c r="M140" s="316"/>
      <c r="N140" s="313"/>
      <c r="O140" s="301"/>
      <c r="P140" s="327"/>
      <c r="Q140" s="304"/>
      <c r="R140" s="304"/>
      <c r="S140" s="307"/>
      <c r="T140" s="304"/>
      <c r="U140" s="298"/>
      <c r="X140" s="198"/>
      <c r="Y140" s="198"/>
      <c r="Z140" s="198"/>
      <c r="AA140" s="198"/>
      <c r="AB140" s="198"/>
      <c r="AC140" s="198"/>
      <c r="AD140" s="198"/>
      <c r="AE140" s="198"/>
      <c r="AF140" s="198"/>
      <c r="AG140" s="198"/>
      <c r="AH140" s="198"/>
      <c r="AI140" s="198"/>
      <c r="AJ140" s="198"/>
      <c r="AK140" s="198"/>
      <c r="AL140" s="198"/>
      <c r="AM140" s="198"/>
      <c r="AN140" s="198"/>
      <c r="AO140" s="198"/>
      <c r="AP140" s="198"/>
      <c r="AS140" s="198"/>
      <c r="AT140" s="198"/>
      <c r="AU140" s="198"/>
      <c r="AV140" s="198"/>
      <c r="AW140" s="198"/>
      <c r="AX140" s="198"/>
      <c r="AY140" s="198"/>
      <c r="AZ140" s="198"/>
      <c r="BA140" s="198"/>
      <c r="BB140" s="198"/>
      <c r="BC140" s="198"/>
      <c r="BD140" s="198"/>
      <c r="BE140" s="198"/>
      <c r="BF140" s="198"/>
      <c r="BG140" s="198"/>
      <c r="BH140" s="198"/>
      <c r="BI140" s="198"/>
      <c r="BJ140" s="198"/>
      <c r="BK140" s="198"/>
    </row>
    <row r="141" spans="1:139" s="109" customFormat="1">
      <c r="A141" s="349" t="str">
        <f>A181</f>
        <v>TP1 Tree Preservation</v>
      </c>
      <c r="B141" s="346"/>
      <c r="C141" s="352" t="s">
        <v>160</v>
      </c>
      <c r="D141" s="353"/>
      <c r="E141" s="354"/>
      <c r="F141" s="289" t="s">
        <v>14</v>
      </c>
      <c r="G141" s="337" t="s">
        <v>161</v>
      </c>
      <c r="H141" s="338"/>
      <c r="I141" s="322" t="s">
        <v>14</v>
      </c>
      <c r="J141" s="361" t="s">
        <v>14</v>
      </c>
      <c r="K141" s="361" t="s">
        <v>14</v>
      </c>
      <c r="L141" s="308" t="s">
        <v>14</v>
      </c>
      <c r="M141" s="299" t="s">
        <v>14</v>
      </c>
      <c r="N141" s="311">
        <f>20*B141</f>
        <v>0</v>
      </c>
      <c r="O141" s="299" t="s">
        <v>14</v>
      </c>
      <c r="P141" s="322"/>
      <c r="Q141" s="302" t="s">
        <v>14</v>
      </c>
      <c r="R141" s="302" t="s">
        <v>14</v>
      </c>
      <c r="S141" s="305" t="s">
        <v>14</v>
      </c>
      <c r="T141" s="302" t="s">
        <v>14</v>
      </c>
      <c r="U141" s="334" t="s">
        <v>14</v>
      </c>
      <c r="V141" s="26"/>
      <c r="W141" s="27"/>
      <c r="X141" s="328">
        <f t="shared" ref="X141:AP141" si="38">IF($U141=X$26,$O141,0)</f>
        <v>0</v>
      </c>
      <c r="Y141" s="268">
        <f t="shared" si="38"/>
        <v>0</v>
      </c>
      <c r="Z141" s="268">
        <f t="shared" si="38"/>
        <v>0</v>
      </c>
      <c r="AA141" s="268">
        <f t="shared" si="38"/>
        <v>0</v>
      </c>
      <c r="AB141" s="268">
        <f t="shared" si="38"/>
        <v>0</v>
      </c>
      <c r="AC141" s="268">
        <f t="shared" si="38"/>
        <v>0</v>
      </c>
      <c r="AD141" s="268">
        <f t="shared" si="38"/>
        <v>0</v>
      </c>
      <c r="AE141" s="268">
        <f t="shared" si="38"/>
        <v>0</v>
      </c>
      <c r="AF141" s="268">
        <f t="shared" si="38"/>
        <v>0</v>
      </c>
      <c r="AG141" s="268">
        <f t="shared" si="38"/>
        <v>0</v>
      </c>
      <c r="AH141" s="268">
        <f t="shared" si="38"/>
        <v>0</v>
      </c>
      <c r="AI141" s="268">
        <f t="shared" si="38"/>
        <v>0</v>
      </c>
      <c r="AJ141" s="268">
        <f t="shared" si="38"/>
        <v>0</v>
      </c>
      <c r="AK141" s="268">
        <f t="shared" si="38"/>
        <v>0</v>
      </c>
      <c r="AL141" s="268">
        <f t="shared" si="38"/>
        <v>0</v>
      </c>
      <c r="AM141" s="268">
        <f t="shared" si="38"/>
        <v>0</v>
      </c>
      <c r="AN141" s="268">
        <f t="shared" si="38"/>
        <v>0</v>
      </c>
      <c r="AO141" s="268">
        <f t="shared" si="38"/>
        <v>0</v>
      </c>
      <c r="AP141" s="319">
        <f t="shared" si="38"/>
        <v>0</v>
      </c>
      <c r="AQ141" s="28"/>
      <c r="AR141" s="28"/>
      <c r="AS141" s="268">
        <f t="shared" ref="AS141:BK141" si="39">IF($U141=AS$26,$T141,0)</f>
        <v>0</v>
      </c>
      <c r="AT141" s="268">
        <f t="shared" si="39"/>
        <v>0</v>
      </c>
      <c r="AU141" s="268">
        <f t="shared" si="39"/>
        <v>0</v>
      </c>
      <c r="AV141" s="268">
        <f t="shared" si="39"/>
        <v>0</v>
      </c>
      <c r="AW141" s="268">
        <f t="shared" si="39"/>
        <v>0</v>
      </c>
      <c r="AX141" s="268">
        <f t="shared" si="39"/>
        <v>0</v>
      </c>
      <c r="AY141" s="268">
        <f t="shared" si="39"/>
        <v>0</v>
      </c>
      <c r="AZ141" s="268">
        <f t="shared" si="39"/>
        <v>0</v>
      </c>
      <c r="BA141" s="268">
        <f t="shared" si="39"/>
        <v>0</v>
      </c>
      <c r="BB141" s="268">
        <f t="shared" si="39"/>
        <v>0</v>
      </c>
      <c r="BC141" s="268">
        <f t="shared" si="39"/>
        <v>0</v>
      </c>
      <c r="BD141" s="268">
        <f t="shared" si="39"/>
        <v>0</v>
      </c>
      <c r="BE141" s="268">
        <f t="shared" si="39"/>
        <v>0</v>
      </c>
      <c r="BF141" s="268">
        <f t="shared" si="39"/>
        <v>0</v>
      </c>
      <c r="BG141" s="268">
        <f t="shared" si="39"/>
        <v>0</v>
      </c>
      <c r="BH141" s="268">
        <f t="shared" si="39"/>
        <v>0</v>
      </c>
      <c r="BI141" s="268">
        <f t="shared" si="39"/>
        <v>0</v>
      </c>
      <c r="BJ141" s="268">
        <f t="shared" si="39"/>
        <v>0</v>
      </c>
      <c r="BK141" s="268">
        <f t="shared" si="39"/>
        <v>0</v>
      </c>
      <c r="BL141" s="28"/>
      <c r="BM141" s="28"/>
      <c r="BN141" s="28"/>
      <c r="BO141" s="28"/>
      <c r="BP141" s="28"/>
      <c r="BQ141" s="28"/>
      <c r="BR141" s="28"/>
      <c r="BS141" s="28"/>
      <c r="BT141" s="28"/>
      <c r="BU141" s="28"/>
      <c r="BV141" s="28"/>
      <c r="BW141" s="28"/>
      <c r="BX141" s="28"/>
      <c r="BY141" s="28"/>
      <c r="BZ141" s="28"/>
      <c r="CA141" s="28"/>
      <c r="CB141" s="28"/>
      <c r="CC141" s="28"/>
      <c r="CD141" s="28"/>
      <c r="CE141" s="28"/>
      <c r="CF141" s="28"/>
      <c r="CG141" s="28"/>
      <c r="CH141" s="28"/>
      <c r="CI141" s="28"/>
      <c r="CJ141" s="28"/>
      <c r="CK141" s="28"/>
      <c r="CL141" s="28"/>
      <c r="CM141" s="28"/>
      <c r="CN141" s="28"/>
      <c r="CO141" s="28"/>
      <c r="CP141" s="28"/>
      <c r="CQ141" s="28"/>
      <c r="CR141" s="28"/>
      <c r="CS141" s="28"/>
      <c r="CT141" s="28"/>
      <c r="CU141" s="28"/>
      <c r="CV141" s="28"/>
      <c r="CW141" s="28"/>
      <c r="CX141" s="28"/>
      <c r="CY141" s="28"/>
      <c r="CZ141" s="28"/>
      <c r="DA141" s="28"/>
      <c r="DB141" s="28"/>
      <c r="DC141" s="28"/>
      <c r="DD141" s="28"/>
      <c r="DE141" s="28"/>
      <c r="DF141" s="28"/>
      <c r="DG141" s="28"/>
      <c r="DH141" s="28"/>
      <c r="DI141" s="28"/>
      <c r="DJ141" s="28"/>
      <c r="DK141" s="28"/>
      <c r="DL141" s="28"/>
      <c r="DM141" s="28"/>
      <c r="DN141" s="28"/>
      <c r="DO141" s="28"/>
      <c r="DP141" s="28"/>
      <c r="DQ141" s="28"/>
      <c r="DR141" s="28"/>
      <c r="DS141" s="28"/>
      <c r="DT141" s="28"/>
      <c r="DU141" s="28"/>
      <c r="DV141" s="28"/>
      <c r="DW141" s="28"/>
      <c r="DX141" s="28"/>
      <c r="DY141" s="28"/>
      <c r="DZ141" s="28"/>
      <c r="EA141" s="28"/>
      <c r="EB141" s="28"/>
      <c r="EC141" s="28"/>
      <c r="ED141" s="28"/>
      <c r="EE141" s="28"/>
      <c r="EF141" s="28"/>
      <c r="EG141" s="28"/>
      <c r="EH141" s="28"/>
      <c r="EI141" s="28"/>
    </row>
    <row r="142" spans="1:139" s="109" customFormat="1">
      <c r="A142" s="350"/>
      <c r="B142" s="347"/>
      <c r="C142" s="355"/>
      <c r="D142" s="356"/>
      <c r="E142" s="357"/>
      <c r="F142" s="290"/>
      <c r="G142" s="339"/>
      <c r="H142" s="340"/>
      <c r="I142" s="323"/>
      <c r="J142" s="362"/>
      <c r="K142" s="362"/>
      <c r="L142" s="309"/>
      <c r="M142" s="300"/>
      <c r="N142" s="312"/>
      <c r="O142" s="300"/>
      <c r="P142" s="323"/>
      <c r="Q142" s="303"/>
      <c r="R142" s="303"/>
      <c r="S142" s="306"/>
      <c r="T142" s="303"/>
      <c r="U142" s="335"/>
      <c r="V142" s="26"/>
      <c r="W142" s="27"/>
      <c r="X142" s="329"/>
      <c r="Y142" s="269"/>
      <c r="Z142" s="269"/>
      <c r="AA142" s="269"/>
      <c r="AB142" s="269"/>
      <c r="AC142" s="269"/>
      <c r="AD142" s="269"/>
      <c r="AE142" s="269"/>
      <c r="AF142" s="269"/>
      <c r="AG142" s="269"/>
      <c r="AH142" s="269"/>
      <c r="AI142" s="269"/>
      <c r="AJ142" s="269"/>
      <c r="AK142" s="269"/>
      <c r="AL142" s="269"/>
      <c r="AM142" s="269"/>
      <c r="AN142" s="269"/>
      <c r="AO142" s="269"/>
      <c r="AP142" s="320"/>
      <c r="AQ142" s="28"/>
      <c r="AR142" s="28"/>
      <c r="AS142" s="269"/>
      <c r="AT142" s="269"/>
      <c r="AU142" s="269"/>
      <c r="AV142" s="269"/>
      <c r="AW142" s="269"/>
      <c r="AX142" s="269"/>
      <c r="AY142" s="269"/>
      <c r="AZ142" s="269"/>
      <c r="BA142" s="269"/>
      <c r="BB142" s="269"/>
      <c r="BC142" s="269"/>
      <c r="BD142" s="269"/>
      <c r="BE142" s="269"/>
      <c r="BF142" s="269"/>
      <c r="BG142" s="269"/>
      <c r="BH142" s="269"/>
      <c r="BI142" s="269"/>
      <c r="BJ142" s="269"/>
      <c r="BK142" s="269"/>
      <c r="BL142" s="28"/>
      <c r="BM142" s="28"/>
      <c r="BN142" s="28"/>
      <c r="BO142" s="28"/>
      <c r="BP142" s="28"/>
      <c r="BQ142" s="28"/>
      <c r="BR142" s="28"/>
      <c r="BS142" s="28"/>
      <c r="BT142" s="28"/>
      <c r="BU142" s="28"/>
      <c r="BV142" s="28"/>
      <c r="BW142" s="28"/>
      <c r="BX142" s="28"/>
      <c r="BY142" s="28"/>
      <c r="BZ142" s="28"/>
      <c r="CA142" s="28"/>
      <c r="CB142" s="28"/>
      <c r="CC142" s="28"/>
      <c r="CD142" s="28"/>
      <c r="CE142" s="28"/>
      <c r="CF142" s="28"/>
      <c r="CG142" s="28"/>
      <c r="CH142" s="28"/>
      <c r="CI142" s="28"/>
      <c r="CJ142" s="28"/>
      <c r="CK142" s="28"/>
      <c r="CL142" s="28"/>
      <c r="CM142" s="28"/>
      <c r="CN142" s="28"/>
      <c r="CO142" s="28"/>
      <c r="CP142" s="28"/>
      <c r="CQ142" s="28"/>
      <c r="CR142" s="28"/>
      <c r="CS142" s="28"/>
      <c r="CT142" s="28"/>
      <c r="CU142" s="28"/>
      <c r="CV142" s="28"/>
      <c r="CW142" s="28"/>
      <c r="CX142" s="28"/>
      <c r="CY142" s="28"/>
      <c r="CZ142" s="28"/>
      <c r="DA142" s="28"/>
      <c r="DB142" s="28"/>
      <c r="DC142" s="28"/>
      <c r="DD142" s="28"/>
      <c r="DE142" s="28"/>
      <c r="DF142" s="28"/>
      <c r="DG142" s="28"/>
      <c r="DH142" s="28"/>
      <c r="DI142" s="28"/>
      <c r="DJ142" s="28"/>
      <c r="DK142" s="28"/>
      <c r="DL142" s="28"/>
      <c r="DM142" s="28"/>
      <c r="DN142" s="28"/>
      <c r="DO142" s="28"/>
      <c r="DP142" s="28"/>
      <c r="DQ142" s="28"/>
      <c r="DR142" s="28"/>
      <c r="DS142" s="28"/>
      <c r="DT142" s="28"/>
      <c r="DU142" s="28"/>
      <c r="DV142" s="28"/>
      <c r="DW142" s="28"/>
      <c r="DX142" s="28"/>
      <c r="DY142" s="28"/>
      <c r="DZ142" s="28"/>
      <c r="EA142" s="28"/>
      <c r="EB142" s="28"/>
      <c r="EC142" s="28"/>
      <c r="ED142" s="28"/>
      <c r="EE142" s="28"/>
      <c r="EF142" s="28"/>
      <c r="EG142" s="28"/>
      <c r="EH142" s="28"/>
      <c r="EI142" s="28"/>
    </row>
    <row r="143" spans="1:139" s="109" customFormat="1">
      <c r="A143" s="350"/>
      <c r="B143" s="347"/>
      <c r="C143" s="355"/>
      <c r="D143" s="356"/>
      <c r="E143" s="357"/>
      <c r="F143" s="290"/>
      <c r="G143" s="339"/>
      <c r="H143" s="340"/>
      <c r="I143" s="323"/>
      <c r="J143" s="362"/>
      <c r="K143" s="362"/>
      <c r="L143" s="309"/>
      <c r="M143" s="300"/>
      <c r="N143" s="312"/>
      <c r="O143" s="300"/>
      <c r="P143" s="323"/>
      <c r="Q143" s="303"/>
      <c r="R143" s="303"/>
      <c r="S143" s="306"/>
      <c r="T143" s="303"/>
      <c r="U143" s="335"/>
      <c r="V143" s="26"/>
      <c r="W143" s="27"/>
      <c r="X143" s="329"/>
      <c r="Y143" s="269"/>
      <c r="Z143" s="269"/>
      <c r="AA143" s="269"/>
      <c r="AB143" s="269"/>
      <c r="AC143" s="269"/>
      <c r="AD143" s="269"/>
      <c r="AE143" s="269"/>
      <c r="AF143" s="269"/>
      <c r="AG143" s="269"/>
      <c r="AH143" s="269"/>
      <c r="AI143" s="269"/>
      <c r="AJ143" s="269"/>
      <c r="AK143" s="269"/>
      <c r="AL143" s="269"/>
      <c r="AM143" s="269"/>
      <c r="AN143" s="269"/>
      <c r="AO143" s="269"/>
      <c r="AP143" s="320"/>
      <c r="AQ143" s="28"/>
      <c r="AR143" s="28"/>
      <c r="AS143" s="269"/>
      <c r="AT143" s="269"/>
      <c r="AU143" s="269"/>
      <c r="AV143" s="269"/>
      <c r="AW143" s="269"/>
      <c r="AX143" s="269"/>
      <c r="AY143" s="269"/>
      <c r="AZ143" s="269"/>
      <c r="BA143" s="269"/>
      <c r="BB143" s="269"/>
      <c r="BC143" s="269"/>
      <c r="BD143" s="269"/>
      <c r="BE143" s="269"/>
      <c r="BF143" s="269"/>
      <c r="BG143" s="269"/>
      <c r="BH143" s="269"/>
      <c r="BI143" s="269"/>
      <c r="BJ143" s="269"/>
      <c r="BK143" s="269"/>
      <c r="BL143" s="28"/>
      <c r="BM143" s="28"/>
      <c r="BN143" s="28"/>
      <c r="BO143" s="28"/>
      <c r="BP143" s="28"/>
      <c r="BQ143" s="28"/>
      <c r="BR143" s="28"/>
      <c r="BS143" s="28"/>
      <c r="BT143" s="28"/>
      <c r="BU143" s="28"/>
      <c r="BV143" s="28"/>
      <c r="BW143" s="28"/>
      <c r="BX143" s="28"/>
      <c r="BY143" s="28"/>
      <c r="BZ143" s="28"/>
      <c r="CA143" s="28"/>
      <c r="CB143" s="28"/>
      <c r="CC143" s="28"/>
      <c r="CD143" s="28"/>
      <c r="CE143" s="28"/>
      <c r="CF143" s="28"/>
      <c r="CG143" s="28"/>
      <c r="CH143" s="28"/>
      <c r="CI143" s="28"/>
      <c r="CJ143" s="28"/>
      <c r="CK143" s="28"/>
      <c r="CL143" s="28"/>
      <c r="CM143" s="28"/>
      <c r="CN143" s="28"/>
      <c r="CO143" s="28"/>
      <c r="CP143" s="28"/>
      <c r="CQ143" s="28"/>
      <c r="CR143" s="28"/>
      <c r="CS143" s="28"/>
      <c r="CT143" s="28"/>
      <c r="CU143" s="28"/>
      <c r="CV143" s="28"/>
      <c r="CW143" s="28"/>
      <c r="CX143" s="28"/>
      <c r="CY143" s="28"/>
      <c r="CZ143" s="28"/>
      <c r="DA143" s="28"/>
      <c r="DB143" s="28"/>
      <c r="DC143" s="28"/>
      <c r="DD143" s="28"/>
      <c r="DE143" s="28"/>
      <c r="DF143" s="28"/>
      <c r="DG143" s="28"/>
      <c r="DH143" s="28"/>
      <c r="DI143" s="28"/>
      <c r="DJ143" s="28"/>
      <c r="DK143" s="28"/>
      <c r="DL143" s="28"/>
      <c r="DM143" s="28"/>
      <c r="DN143" s="28"/>
      <c r="DO143" s="28"/>
      <c r="DP143" s="28"/>
      <c r="DQ143" s="28"/>
      <c r="DR143" s="28"/>
      <c r="DS143" s="28"/>
      <c r="DT143" s="28"/>
      <c r="DU143" s="28"/>
      <c r="DV143" s="28"/>
      <c r="DW143" s="28"/>
      <c r="DX143" s="28"/>
      <c r="DY143" s="28"/>
      <c r="DZ143" s="28"/>
      <c r="EA143" s="28"/>
      <c r="EB143" s="28"/>
      <c r="EC143" s="28"/>
      <c r="ED143" s="28"/>
      <c r="EE143" s="28"/>
      <c r="EF143" s="28"/>
      <c r="EG143" s="28"/>
      <c r="EH143" s="28"/>
      <c r="EI143" s="28"/>
    </row>
    <row r="144" spans="1:139" s="109" customFormat="1">
      <c r="A144" s="350"/>
      <c r="B144" s="347"/>
      <c r="C144" s="355"/>
      <c r="D144" s="356"/>
      <c r="E144" s="357"/>
      <c r="F144" s="290"/>
      <c r="G144" s="339"/>
      <c r="H144" s="340"/>
      <c r="I144" s="323"/>
      <c r="J144" s="362"/>
      <c r="K144" s="362"/>
      <c r="L144" s="309"/>
      <c r="M144" s="300"/>
      <c r="N144" s="312"/>
      <c r="O144" s="300"/>
      <c r="P144" s="323"/>
      <c r="Q144" s="303"/>
      <c r="R144" s="303"/>
      <c r="S144" s="306"/>
      <c r="T144" s="303"/>
      <c r="U144" s="335"/>
      <c r="V144" s="26"/>
      <c r="W144" s="27"/>
      <c r="X144" s="329"/>
      <c r="Y144" s="269"/>
      <c r="Z144" s="269"/>
      <c r="AA144" s="269"/>
      <c r="AB144" s="269"/>
      <c r="AC144" s="269"/>
      <c r="AD144" s="269"/>
      <c r="AE144" s="269"/>
      <c r="AF144" s="269"/>
      <c r="AG144" s="269"/>
      <c r="AH144" s="269"/>
      <c r="AI144" s="269"/>
      <c r="AJ144" s="269"/>
      <c r="AK144" s="269"/>
      <c r="AL144" s="269"/>
      <c r="AM144" s="269"/>
      <c r="AN144" s="269"/>
      <c r="AO144" s="269"/>
      <c r="AP144" s="320"/>
      <c r="AQ144" s="28"/>
      <c r="AR144" s="28"/>
      <c r="AS144" s="269"/>
      <c r="AT144" s="269"/>
      <c r="AU144" s="269"/>
      <c r="AV144" s="269"/>
      <c r="AW144" s="269"/>
      <c r="AX144" s="269"/>
      <c r="AY144" s="269"/>
      <c r="AZ144" s="269"/>
      <c r="BA144" s="269"/>
      <c r="BB144" s="269"/>
      <c r="BC144" s="269"/>
      <c r="BD144" s="269"/>
      <c r="BE144" s="269"/>
      <c r="BF144" s="269"/>
      <c r="BG144" s="269"/>
      <c r="BH144" s="269"/>
      <c r="BI144" s="269"/>
      <c r="BJ144" s="269"/>
      <c r="BK144" s="269"/>
      <c r="BL144" s="28"/>
      <c r="BM144" s="28"/>
      <c r="BN144" s="28"/>
      <c r="BO144" s="28"/>
      <c r="BP144" s="28"/>
      <c r="BQ144" s="28"/>
      <c r="BR144" s="28"/>
      <c r="BS144" s="28"/>
      <c r="BT144" s="28"/>
      <c r="BU144" s="28"/>
      <c r="BV144" s="28"/>
      <c r="BW144" s="28"/>
      <c r="BX144" s="28"/>
      <c r="BY144" s="28"/>
      <c r="BZ144" s="28"/>
      <c r="CA144" s="28"/>
      <c r="CB144" s="28"/>
      <c r="CC144" s="28"/>
      <c r="CD144" s="28"/>
      <c r="CE144" s="28"/>
      <c r="CF144" s="28"/>
      <c r="CG144" s="28"/>
      <c r="CH144" s="28"/>
      <c r="CI144" s="28"/>
      <c r="CJ144" s="28"/>
      <c r="CK144" s="28"/>
      <c r="CL144" s="28"/>
      <c r="CM144" s="28"/>
      <c r="CN144" s="28"/>
      <c r="CO144" s="28"/>
      <c r="CP144" s="28"/>
      <c r="CQ144" s="28"/>
      <c r="CR144" s="28"/>
      <c r="CS144" s="28"/>
      <c r="CT144" s="28"/>
      <c r="CU144" s="28"/>
      <c r="CV144" s="28"/>
      <c r="CW144" s="28"/>
      <c r="CX144" s="28"/>
      <c r="CY144" s="28"/>
      <c r="CZ144" s="28"/>
      <c r="DA144" s="28"/>
      <c r="DB144" s="28"/>
      <c r="DC144" s="28"/>
      <c r="DD144" s="28"/>
      <c r="DE144" s="28"/>
      <c r="DF144" s="28"/>
      <c r="DG144" s="28"/>
      <c r="DH144" s="28"/>
      <c r="DI144" s="28"/>
      <c r="DJ144" s="28"/>
      <c r="DK144" s="28"/>
      <c r="DL144" s="28"/>
      <c r="DM144" s="28"/>
      <c r="DN144" s="28"/>
      <c r="DO144" s="28"/>
      <c r="DP144" s="28"/>
      <c r="DQ144" s="28"/>
      <c r="DR144" s="28"/>
      <c r="DS144" s="28"/>
      <c r="DT144" s="28"/>
      <c r="DU144" s="28"/>
      <c r="DV144" s="28"/>
      <c r="DW144" s="28"/>
      <c r="DX144" s="28"/>
      <c r="DY144" s="28"/>
      <c r="DZ144" s="28"/>
      <c r="EA144" s="28"/>
      <c r="EB144" s="28"/>
      <c r="EC144" s="28"/>
      <c r="ED144" s="28"/>
      <c r="EE144" s="28"/>
      <c r="EF144" s="28"/>
      <c r="EG144" s="28"/>
      <c r="EH144" s="28"/>
      <c r="EI144" s="28"/>
    </row>
    <row r="145" spans="1:139" s="109" customFormat="1" ht="13.5" thickBot="1">
      <c r="A145" s="351"/>
      <c r="B145" s="348"/>
      <c r="C145" s="358"/>
      <c r="D145" s="359"/>
      <c r="E145" s="360"/>
      <c r="F145" s="291"/>
      <c r="G145" s="341"/>
      <c r="H145" s="342"/>
      <c r="I145" s="324"/>
      <c r="J145" s="363"/>
      <c r="K145" s="363"/>
      <c r="L145" s="310"/>
      <c r="M145" s="301"/>
      <c r="N145" s="313"/>
      <c r="O145" s="301"/>
      <c r="P145" s="324"/>
      <c r="Q145" s="304"/>
      <c r="R145" s="304"/>
      <c r="S145" s="307"/>
      <c r="T145" s="304"/>
      <c r="U145" s="336"/>
      <c r="V145" s="26"/>
      <c r="W145" s="27"/>
      <c r="X145" s="330"/>
      <c r="Y145" s="270"/>
      <c r="Z145" s="270"/>
      <c r="AA145" s="270"/>
      <c r="AB145" s="270"/>
      <c r="AC145" s="270"/>
      <c r="AD145" s="270"/>
      <c r="AE145" s="270"/>
      <c r="AF145" s="270"/>
      <c r="AG145" s="270"/>
      <c r="AH145" s="270"/>
      <c r="AI145" s="270"/>
      <c r="AJ145" s="270"/>
      <c r="AK145" s="270"/>
      <c r="AL145" s="270"/>
      <c r="AM145" s="270"/>
      <c r="AN145" s="270"/>
      <c r="AO145" s="270"/>
      <c r="AP145" s="321"/>
      <c r="AQ145" s="28"/>
      <c r="AR145" s="28"/>
      <c r="AS145" s="270"/>
      <c r="AT145" s="270"/>
      <c r="AU145" s="270"/>
      <c r="AV145" s="270"/>
      <c r="AW145" s="270"/>
      <c r="AX145" s="270"/>
      <c r="AY145" s="270"/>
      <c r="AZ145" s="270"/>
      <c r="BA145" s="270"/>
      <c r="BB145" s="270"/>
      <c r="BC145" s="270"/>
      <c r="BD145" s="270"/>
      <c r="BE145" s="270"/>
      <c r="BF145" s="270"/>
      <c r="BG145" s="270"/>
      <c r="BH145" s="270"/>
      <c r="BI145" s="270"/>
      <c r="BJ145" s="270"/>
      <c r="BK145" s="270"/>
      <c r="BL145" s="28"/>
      <c r="BM145" s="28"/>
      <c r="BN145" s="28"/>
      <c r="BO145" s="28"/>
      <c r="BP145" s="28"/>
      <c r="BQ145" s="28"/>
      <c r="BR145" s="28"/>
      <c r="BS145" s="28"/>
      <c r="BT145" s="28"/>
      <c r="BU145" s="28"/>
      <c r="BV145" s="28"/>
      <c r="BW145" s="28"/>
      <c r="BX145" s="28"/>
      <c r="BY145" s="28"/>
      <c r="BZ145" s="28"/>
      <c r="CA145" s="28"/>
      <c r="CB145" s="28"/>
      <c r="CC145" s="28"/>
      <c r="CD145" s="28"/>
      <c r="CE145" s="28"/>
      <c r="CF145" s="28"/>
      <c r="CG145" s="28"/>
      <c r="CH145" s="28"/>
      <c r="CI145" s="28"/>
      <c r="CJ145" s="28"/>
      <c r="CK145" s="28"/>
      <c r="CL145" s="28"/>
      <c r="CM145" s="28"/>
      <c r="CN145" s="28"/>
      <c r="CO145" s="28"/>
      <c r="CP145" s="28"/>
      <c r="CQ145" s="28"/>
      <c r="CR145" s="28"/>
      <c r="CS145" s="28"/>
      <c r="CT145" s="28"/>
      <c r="CU145" s="28"/>
      <c r="CV145" s="28"/>
      <c r="CW145" s="28"/>
      <c r="CX145" s="28"/>
      <c r="CY145" s="28"/>
      <c r="CZ145" s="28"/>
      <c r="DA145" s="28"/>
      <c r="DB145" s="28"/>
      <c r="DC145" s="28"/>
      <c r="DD145" s="28"/>
      <c r="DE145" s="28"/>
      <c r="DF145" s="28"/>
      <c r="DG145" s="28"/>
      <c r="DH145" s="28"/>
      <c r="DI145" s="28"/>
      <c r="DJ145" s="28"/>
      <c r="DK145" s="28"/>
      <c r="DL145" s="28"/>
      <c r="DM145" s="28"/>
      <c r="DN145" s="28"/>
      <c r="DO145" s="28"/>
      <c r="DP145" s="28"/>
      <c r="DQ145" s="28"/>
      <c r="DR145" s="28"/>
      <c r="DS145" s="28"/>
      <c r="DT145" s="28"/>
      <c r="DU145" s="28"/>
      <c r="DV145" s="28"/>
      <c r="DW145" s="28"/>
      <c r="DX145" s="28"/>
      <c r="DY145" s="28"/>
      <c r="DZ145" s="28"/>
      <c r="EA145" s="28"/>
      <c r="EB145" s="28"/>
      <c r="EC145" s="28"/>
      <c r="ED145" s="28"/>
      <c r="EE145" s="28"/>
      <c r="EF145" s="28"/>
      <c r="EG145" s="28"/>
      <c r="EH145" s="28"/>
      <c r="EI145" s="28"/>
    </row>
    <row r="146" spans="1:139" s="109" customFormat="1">
      <c r="A146" s="349" t="str">
        <f>A182</f>
        <v>TP2 Tree Planting</v>
      </c>
      <c r="B146" s="346"/>
      <c r="C146" s="352" t="s">
        <v>159</v>
      </c>
      <c r="D146" s="353"/>
      <c r="E146" s="354"/>
      <c r="F146" s="289" t="s">
        <v>14</v>
      </c>
      <c r="G146" s="337" t="s">
        <v>162</v>
      </c>
      <c r="H146" s="338"/>
      <c r="I146" s="322" t="s">
        <v>14</v>
      </c>
      <c r="J146" s="361" t="s">
        <v>14</v>
      </c>
      <c r="K146" s="361" t="s">
        <v>14</v>
      </c>
      <c r="L146" s="308" t="s">
        <v>14</v>
      </c>
      <c r="M146" s="299" t="s">
        <v>14</v>
      </c>
      <c r="N146" s="311">
        <f>10*B146</f>
        <v>0</v>
      </c>
      <c r="O146" s="299" t="s">
        <v>14</v>
      </c>
      <c r="P146" s="322"/>
      <c r="Q146" s="302" t="s">
        <v>14</v>
      </c>
      <c r="R146" s="302" t="s">
        <v>14</v>
      </c>
      <c r="S146" s="305" t="s">
        <v>14</v>
      </c>
      <c r="T146" s="302" t="s">
        <v>14</v>
      </c>
      <c r="U146" s="334" t="s">
        <v>14</v>
      </c>
      <c r="V146" s="26"/>
      <c r="W146" s="27"/>
      <c r="X146" s="328">
        <f t="shared" ref="X146:AP146" si="40">IF($U146=X$26,$O146,0)</f>
        <v>0</v>
      </c>
      <c r="Y146" s="268">
        <f t="shared" si="40"/>
        <v>0</v>
      </c>
      <c r="Z146" s="268">
        <f t="shared" si="40"/>
        <v>0</v>
      </c>
      <c r="AA146" s="268">
        <f t="shared" si="40"/>
        <v>0</v>
      </c>
      <c r="AB146" s="268">
        <f t="shared" si="40"/>
        <v>0</v>
      </c>
      <c r="AC146" s="268">
        <f t="shared" si="40"/>
        <v>0</v>
      </c>
      <c r="AD146" s="268">
        <f t="shared" si="40"/>
        <v>0</v>
      </c>
      <c r="AE146" s="268">
        <f t="shared" si="40"/>
        <v>0</v>
      </c>
      <c r="AF146" s="268">
        <f t="shared" si="40"/>
        <v>0</v>
      </c>
      <c r="AG146" s="268">
        <f t="shared" si="40"/>
        <v>0</v>
      </c>
      <c r="AH146" s="268">
        <f t="shared" si="40"/>
        <v>0</v>
      </c>
      <c r="AI146" s="268">
        <f t="shared" si="40"/>
        <v>0</v>
      </c>
      <c r="AJ146" s="268">
        <f t="shared" si="40"/>
        <v>0</v>
      </c>
      <c r="AK146" s="268">
        <f t="shared" si="40"/>
        <v>0</v>
      </c>
      <c r="AL146" s="268">
        <f t="shared" si="40"/>
        <v>0</v>
      </c>
      <c r="AM146" s="268">
        <f t="shared" si="40"/>
        <v>0</v>
      </c>
      <c r="AN146" s="268">
        <f t="shared" si="40"/>
        <v>0</v>
      </c>
      <c r="AO146" s="268">
        <f t="shared" si="40"/>
        <v>0</v>
      </c>
      <c r="AP146" s="319">
        <f t="shared" si="40"/>
        <v>0</v>
      </c>
      <c r="AQ146" s="28"/>
      <c r="AR146" s="28"/>
      <c r="AS146" s="268">
        <f t="shared" ref="AS146:BK146" si="41">IF($U146=AS$26,$T146,0)</f>
        <v>0</v>
      </c>
      <c r="AT146" s="268">
        <f t="shared" si="41"/>
        <v>0</v>
      </c>
      <c r="AU146" s="268">
        <f t="shared" si="41"/>
        <v>0</v>
      </c>
      <c r="AV146" s="268">
        <f t="shared" si="41"/>
        <v>0</v>
      </c>
      <c r="AW146" s="268">
        <f t="shared" si="41"/>
        <v>0</v>
      </c>
      <c r="AX146" s="268">
        <f t="shared" si="41"/>
        <v>0</v>
      </c>
      <c r="AY146" s="268">
        <f t="shared" si="41"/>
        <v>0</v>
      </c>
      <c r="AZ146" s="268">
        <f t="shared" si="41"/>
        <v>0</v>
      </c>
      <c r="BA146" s="268">
        <f t="shared" si="41"/>
        <v>0</v>
      </c>
      <c r="BB146" s="268">
        <f t="shared" si="41"/>
        <v>0</v>
      </c>
      <c r="BC146" s="268">
        <f t="shared" si="41"/>
        <v>0</v>
      </c>
      <c r="BD146" s="268">
        <f t="shared" si="41"/>
        <v>0</v>
      </c>
      <c r="BE146" s="268">
        <f t="shared" si="41"/>
        <v>0</v>
      </c>
      <c r="BF146" s="268">
        <f t="shared" si="41"/>
        <v>0</v>
      </c>
      <c r="BG146" s="268">
        <f t="shared" si="41"/>
        <v>0</v>
      </c>
      <c r="BH146" s="268">
        <f t="shared" si="41"/>
        <v>0</v>
      </c>
      <c r="BI146" s="268">
        <f t="shared" si="41"/>
        <v>0</v>
      </c>
      <c r="BJ146" s="268">
        <f t="shared" si="41"/>
        <v>0</v>
      </c>
      <c r="BK146" s="268">
        <f t="shared" si="41"/>
        <v>0</v>
      </c>
      <c r="BL146" s="28"/>
      <c r="BM146" s="28"/>
      <c r="BN146" s="28"/>
      <c r="BO146" s="28"/>
      <c r="BP146" s="28"/>
      <c r="BQ146" s="28"/>
      <c r="BR146" s="28"/>
      <c r="BS146" s="28"/>
      <c r="BT146" s="28"/>
      <c r="BU146" s="28"/>
      <c r="BV146" s="28"/>
      <c r="BW146" s="28"/>
      <c r="BX146" s="28"/>
      <c r="BY146" s="28"/>
      <c r="BZ146" s="28"/>
      <c r="CA146" s="28"/>
      <c r="CB146" s="28"/>
      <c r="CC146" s="28"/>
      <c r="CD146" s="28"/>
      <c r="CE146" s="28"/>
      <c r="CF146" s="28"/>
      <c r="CG146" s="28"/>
      <c r="CH146" s="28"/>
      <c r="CI146" s="28"/>
      <c r="CJ146" s="28"/>
      <c r="CK146" s="28"/>
      <c r="CL146" s="28"/>
      <c r="CM146" s="28"/>
      <c r="CN146" s="28"/>
      <c r="CO146" s="28"/>
      <c r="CP146" s="28"/>
      <c r="CQ146" s="28"/>
      <c r="CR146" s="28"/>
      <c r="CS146" s="28"/>
      <c r="CT146" s="28"/>
      <c r="CU146" s="28"/>
      <c r="CV146" s="28"/>
      <c r="CW146" s="28"/>
      <c r="CX146" s="28"/>
      <c r="CY146" s="28"/>
      <c r="CZ146" s="28"/>
      <c r="DA146" s="28"/>
      <c r="DB146" s="28"/>
      <c r="DC146" s="28"/>
      <c r="DD146" s="28"/>
      <c r="DE146" s="28"/>
      <c r="DF146" s="28"/>
      <c r="DG146" s="28"/>
      <c r="DH146" s="28"/>
      <c r="DI146" s="28"/>
      <c r="DJ146" s="28"/>
      <c r="DK146" s="28"/>
      <c r="DL146" s="28"/>
      <c r="DM146" s="28"/>
      <c r="DN146" s="28"/>
      <c r="DO146" s="28"/>
      <c r="DP146" s="28"/>
      <c r="DQ146" s="28"/>
      <c r="DR146" s="28"/>
      <c r="DS146" s="28"/>
      <c r="DT146" s="28"/>
      <c r="DU146" s="28"/>
      <c r="DV146" s="28"/>
      <c r="DW146" s="28"/>
      <c r="DX146" s="28"/>
      <c r="DY146" s="28"/>
      <c r="DZ146" s="28"/>
      <c r="EA146" s="28"/>
      <c r="EB146" s="28"/>
      <c r="EC146" s="28"/>
      <c r="ED146" s="28"/>
      <c r="EE146" s="28"/>
      <c r="EF146" s="28"/>
      <c r="EG146" s="28"/>
      <c r="EH146" s="28"/>
      <c r="EI146" s="28"/>
    </row>
    <row r="147" spans="1:139" s="109" customFormat="1">
      <c r="A147" s="350"/>
      <c r="B147" s="347"/>
      <c r="C147" s="355"/>
      <c r="D147" s="356"/>
      <c r="E147" s="357"/>
      <c r="F147" s="290"/>
      <c r="G147" s="339"/>
      <c r="H147" s="340"/>
      <c r="I147" s="323"/>
      <c r="J147" s="362"/>
      <c r="K147" s="362"/>
      <c r="L147" s="309"/>
      <c r="M147" s="300"/>
      <c r="N147" s="312"/>
      <c r="O147" s="300"/>
      <c r="P147" s="323"/>
      <c r="Q147" s="303"/>
      <c r="R147" s="303"/>
      <c r="S147" s="306"/>
      <c r="T147" s="303"/>
      <c r="U147" s="335"/>
      <c r="V147" s="26"/>
      <c r="W147" s="27"/>
      <c r="X147" s="329"/>
      <c r="Y147" s="269"/>
      <c r="Z147" s="269"/>
      <c r="AA147" s="269"/>
      <c r="AB147" s="269"/>
      <c r="AC147" s="269"/>
      <c r="AD147" s="269"/>
      <c r="AE147" s="269"/>
      <c r="AF147" s="269"/>
      <c r="AG147" s="269"/>
      <c r="AH147" s="269"/>
      <c r="AI147" s="269"/>
      <c r="AJ147" s="269"/>
      <c r="AK147" s="269"/>
      <c r="AL147" s="269"/>
      <c r="AM147" s="269"/>
      <c r="AN147" s="269"/>
      <c r="AO147" s="269"/>
      <c r="AP147" s="320"/>
      <c r="AQ147" s="28"/>
      <c r="AR147" s="28"/>
      <c r="AS147" s="269"/>
      <c r="AT147" s="269"/>
      <c r="AU147" s="269"/>
      <c r="AV147" s="269"/>
      <c r="AW147" s="269"/>
      <c r="AX147" s="269"/>
      <c r="AY147" s="269"/>
      <c r="AZ147" s="269"/>
      <c r="BA147" s="269"/>
      <c r="BB147" s="269"/>
      <c r="BC147" s="269"/>
      <c r="BD147" s="269"/>
      <c r="BE147" s="269"/>
      <c r="BF147" s="269"/>
      <c r="BG147" s="269"/>
      <c r="BH147" s="269"/>
      <c r="BI147" s="269"/>
      <c r="BJ147" s="269"/>
      <c r="BK147" s="269"/>
      <c r="BL147" s="28"/>
      <c r="BM147" s="28"/>
      <c r="BN147" s="28"/>
      <c r="BO147" s="28"/>
      <c r="BP147" s="28"/>
      <c r="BQ147" s="28"/>
      <c r="BR147" s="28"/>
      <c r="BS147" s="28"/>
      <c r="BT147" s="28"/>
      <c r="BU147" s="28"/>
      <c r="BV147" s="28"/>
      <c r="BW147" s="28"/>
      <c r="BX147" s="28"/>
      <c r="BY147" s="28"/>
      <c r="BZ147" s="28"/>
      <c r="CA147" s="28"/>
      <c r="CB147" s="28"/>
      <c r="CC147" s="28"/>
      <c r="CD147" s="28"/>
      <c r="CE147" s="28"/>
      <c r="CF147" s="28"/>
      <c r="CG147" s="28"/>
      <c r="CH147" s="28"/>
      <c r="CI147" s="28"/>
      <c r="CJ147" s="28"/>
      <c r="CK147" s="28"/>
      <c r="CL147" s="28"/>
      <c r="CM147" s="28"/>
      <c r="CN147" s="28"/>
      <c r="CO147" s="28"/>
      <c r="CP147" s="28"/>
      <c r="CQ147" s="28"/>
      <c r="CR147" s="28"/>
      <c r="CS147" s="28"/>
      <c r="CT147" s="28"/>
      <c r="CU147" s="28"/>
      <c r="CV147" s="28"/>
      <c r="CW147" s="28"/>
      <c r="CX147" s="28"/>
      <c r="CY147" s="28"/>
      <c r="CZ147" s="28"/>
      <c r="DA147" s="28"/>
      <c r="DB147" s="28"/>
      <c r="DC147" s="28"/>
      <c r="DD147" s="28"/>
      <c r="DE147" s="28"/>
      <c r="DF147" s="28"/>
      <c r="DG147" s="28"/>
      <c r="DH147" s="28"/>
      <c r="DI147" s="28"/>
      <c r="DJ147" s="28"/>
      <c r="DK147" s="28"/>
      <c r="DL147" s="28"/>
      <c r="DM147" s="28"/>
      <c r="DN147" s="28"/>
      <c r="DO147" s="28"/>
      <c r="DP147" s="28"/>
      <c r="DQ147" s="28"/>
      <c r="DR147" s="28"/>
      <c r="DS147" s="28"/>
      <c r="DT147" s="28"/>
      <c r="DU147" s="28"/>
      <c r="DV147" s="28"/>
      <c r="DW147" s="28"/>
      <c r="DX147" s="28"/>
      <c r="DY147" s="28"/>
      <c r="DZ147" s="28"/>
      <c r="EA147" s="28"/>
      <c r="EB147" s="28"/>
      <c r="EC147" s="28"/>
      <c r="ED147" s="28"/>
      <c r="EE147" s="28"/>
      <c r="EF147" s="28"/>
      <c r="EG147" s="28"/>
      <c r="EH147" s="28"/>
      <c r="EI147" s="28"/>
    </row>
    <row r="148" spans="1:139" s="109" customFormat="1">
      <c r="A148" s="350"/>
      <c r="B148" s="347"/>
      <c r="C148" s="355"/>
      <c r="D148" s="356"/>
      <c r="E148" s="357"/>
      <c r="F148" s="290"/>
      <c r="G148" s="339"/>
      <c r="H148" s="340"/>
      <c r="I148" s="323"/>
      <c r="J148" s="362"/>
      <c r="K148" s="362"/>
      <c r="L148" s="309"/>
      <c r="M148" s="300"/>
      <c r="N148" s="312"/>
      <c r="O148" s="300"/>
      <c r="P148" s="323"/>
      <c r="Q148" s="303"/>
      <c r="R148" s="303"/>
      <c r="S148" s="306"/>
      <c r="T148" s="303"/>
      <c r="U148" s="335"/>
      <c r="V148" s="26"/>
      <c r="W148" s="27"/>
      <c r="X148" s="329"/>
      <c r="Y148" s="269"/>
      <c r="Z148" s="269"/>
      <c r="AA148" s="269"/>
      <c r="AB148" s="269"/>
      <c r="AC148" s="269"/>
      <c r="AD148" s="269"/>
      <c r="AE148" s="269"/>
      <c r="AF148" s="269"/>
      <c r="AG148" s="269"/>
      <c r="AH148" s="269"/>
      <c r="AI148" s="269"/>
      <c r="AJ148" s="269"/>
      <c r="AK148" s="269"/>
      <c r="AL148" s="269"/>
      <c r="AM148" s="269"/>
      <c r="AN148" s="269"/>
      <c r="AO148" s="269"/>
      <c r="AP148" s="320"/>
      <c r="AQ148" s="28"/>
      <c r="AR148" s="28"/>
      <c r="AS148" s="269"/>
      <c r="AT148" s="269"/>
      <c r="AU148" s="269"/>
      <c r="AV148" s="269"/>
      <c r="AW148" s="269"/>
      <c r="AX148" s="269"/>
      <c r="AY148" s="269"/>
      <c r="AZ148" s="269"/>
      <c r="BA148" s="269"/>
      <c r="BB148" s="269"/>
      <c r="BC148" s="269"/>
      <c r="BD148" s="269"/>
      <c r="BE148" s="269"/>
      <c r="BF148" s="269"/>
      <c r="BG148" s="269"/>
      <c r="BH148" s="269"/>
      <c r="BI148" s="269"/>
      <c r="BJ148" s="269"/>
      <c r="BK148" s="269"/>
      <c r="BL148" s="28"/>
      <c r="BM148" s="28"/>
      <c r="BN148" s="28"/>
      <c r="BO148" s="28"/>
      <c r="BP148" s="28"/>
      <c r="BQ148" s="28"/>
      <c r="BR148" s="28"/>
      <c r="BS148" s="28"/>
      <c r="BT148" s="28"/>
      <c r="BU148" s="28"/>
      <c r="BV148" s="28"/>
      <c r="BW148" s="28"/>
      <c r="BX148" s="28"/>
      <c r="BY148" s="28"/>
      <c r="BZ148" s="28"/>
      <c r="CA148" s="28"/>
      <c r="CB148" s="28"/>
      <c r="CC148" s="28"/>
      <c r="CD148" s="28"/>
      <c r="CE148" s="28"/>
      <c r="CF148" s="28"/>
      <c r="CG148" s="28"/>
      <c r="CH148" s="28"/>
      <c r="CI148" s="28"/>
      <c r="CJ148" s="28"/>
      <c r="CK148" s="28"/>
      <c r="CL148" s="28"/>
      <c r="CM148" s="28"/>
      <c r="CN148" s="28"/>
      <c r="CO148" s="28"/>
      <c r="CP148" s="28"/>
      <c r="CQ148" s="28"/>
      <c r="CR148" s="28"/>
      <c r="CS148" s="28"/>
      <c r="CT148" s="28"/>
      <c r="CU148" s="28"/>
      <c r="CV148" s="28"/>
      <c r="CW148" s="28"/>
      <c r="CX148" s="28"/>
      <c r="CY148" s="28"/>
      <c r="CZ148" s="28"/>
      <c r="DA148" s="28"/>
      <c r="DB148" s="28"/>
      <c r="DC148" s="28"/>
      <c r="DD148" s="28"/>
      <c r="DE148" s="28"/>
      <c r="DF148" s="28"/>
      <c r="DG148" s="28"/>
      <c r="DH148" s="28"/>
      <c r="DI148" s="28"/>
      <c r="DJ148" s="28"/>
      <c r="DK148" s="28"/>
      <c r="DL148" s="28"/>
      <c r="DM148" s="28"/>
      <c r="DN148" s="28"/>
      <c r="DO148" s="28"/>
      <c r="DP148" s="28"/>
      <c r="DQ148" s="28"/>
      <c r="DR148" s="28"/>
      <c r="DS148" s="28"/>
      <c r="DT148" s="28"/>
      <c r="DU148" s="28"/>
      <c r="DV148" s="28"/>
      <c r="DW148" s="28"/>
      <c r="DX148" s="28"/>
      <c r="DY148" s="28"/>
      <c r="DZ148" s="28"/>
      <c r="EA148" s="28"/>
      <c r="EB148" s="28"/>
      <c r="EC148" s="28"/>
      <c r="ED148" s="28"/>
      <c r="EE148" s="28"/>
      <c r="EF148" s="28"/>
      <c r="EG148" s="28"/>
      <c r="EH148" s="28"/>
      <c r="EI148" s="28"/>
    </row>
    <row r="149" spans="1:139" s="109" customFormat="1">
      <c r="A149" s="350"/>
      <c r="B149" s="347"/>
      <c r="C149" s="355"/>
      <c r="D149" s="356"/>
      <c r="E149" s="357"/>
      <c r="F149" s="290"/>
      <c r="G149" s="339"/>
      <c r="H149" s="340"/>
      <c r="I149" s="323"/>
      <c r="J149" s="362"/>
      <c r="K149" s="362"/>
      <c r="L149" s="309"/>
      <c r="M149" s="300"/>
      <c r="N149" s="312"/>
      <c r="O149" s="300"/>
      <c r="P149" s="323"/>
      <c r="Q149" s="303"/>
      <c r="R149" s="303"/>
      <c r="S149" s="306"/>
      <c r="T149" s="303"/>
      <c r="U149" s="335"/>
      <c r="V149" s="26"/>
      <c r="W149" s="27"/>
      <c r="X149" s="329"/>
      <c r="Y149" s="269"/>
      <c r="Z149" s="269"/>
      <c r="AA149" s="269"/>
      <c r="AB149" s="269"/>
      <c r="AC149" s="269"/>
      <c r="AD149" s="269"/>
      <c r="AE149" s="269"/>
      <c r="AF149" s="269"/>
      <c r="AG149" s="269"/>
      <c r="AH149" s="269"/>
      <c r="AI149" s="269"/>
      <c r="AJ149" s="269"/>
      <c r="AK149" s="269"/>
      <c r="AL149" s="269"/>
      <c r="AM149" s="269"/>
      <c r="AN149" s="269"/>
      <c r="AO149" s="269"/>
      <c r="AP149" s="320"/>
      <c r="AQ149" s="28"/>
      <c r="AR149" s="28"/>
      <c r="AS149" s="269"/>
      <c r="AT149" s="269"/>
      <c r="AU149" s="269"/>
      <c r="AV149" s="269"/>
      <c r="AW149" s="269"/>
      <c r="AX149" s="269"/>
      <c r="AY149" s="269"/>
      <c r="AZ149" s="269"/>
      <c r="BA149" s="269"/>
      <c r="BB149" s="269"/>
      <c r="BC149" s="269"/>
      <c r="BD149" s="269"/>
      <c r="BE149" s="269"/>
      <c r="BF149" s="269"/>
      <c r="BG149" s="269"/>
      <c r="BH149" s="269"/>
      <c r="BI149" s="269"/>
      <c r="BJ149" s="269"/>
      <c r="BK149" s="269"/>
      <c r="BL149" s="28"/>
      <c r="BM149" s="28"/>
      <c r="BN149" s="28"/>
      <c r="BO149" s="28"/>
      <c r="BP149" s="28"/>
      <c r="BQ149" s="28"/>
      <c r="BR149" s="28"/>
      <c r="BS149" s="28"/>
      <c r="BT149" s="28"/>
      <c r="BU149" s="28"/>
      <c r="BV149" s="28"/>
      <c r="BW149" s="28"/>
      <c r="BX149" s="28"/>
      <c r="BY149" s="28"/>
      <c r="BZ149" s="28"/>
      <c r="CA149" s="28"/>
      <c r="CB149" s="28"/>
      <c r="CC149" s="28"/>
      <c r="CD149" s="28"/>
      <c r="CE149" s="28"/>
      <c r="CF149" s="28"/>
      <c r="CG149" s="28"/>
      <c r="CH149" s="28"/>
      <c r="CI149" s="28"/>
      <c r="CJ149" s="28"/>
      <c r="CK149" s="28"/>
      <c r="CL149" s="28"/>
      <c r="CM149" s="28"/>
      <c r="CN149" s="28"/>
      <c r="CO149" s="28"/>
      <c r="CP149" s="28"/>
      <c r="CQ149" s="28"/>
      <c r="CR149" s="28"/>
      <c r="CS149" s="28"/>
      <c r="CT149" s="28"/>
      <c r="CU149" s="28"/>
      <c r="CV149" s="28"/>
      <c r="CW149" s="28"/>
      <c r="CX149" s="28"/>
      <c r="CY149" s="28"/>
      <c r="CZ149" s="28"/>
      <c r="DA149" s="28"/>
      <c r="DB149" s="28"/>
      <c r="DC149" s="28"/>
      <c r="DD149" s="28"/>
      <c r="DE149" s="28"/>
      <c r="DF149" s="28"/>
      <c r="DG149" s="28"/>
      <c r="DH149" s="28"/>
      <c r="DI149" s="28"/>
      <c r="DJ149" s="28"/>
      <c r="DK149" s="28"/>
      <c r="DL149" s="28"/>
      <c r="DM149" s="28"/>
      <c r="DN149" s="28"/>
      <c r="DO149" s="28"/>
      <c r="DP149" s="28"/>
      <c r="DQ149" s="28"/>
      <c r="DR149" s="28"/>
      <c r="DS149" s="28"/>
      <c r="DT149" s="28"/>
      <c r="DU149" s="28"/>
      <c r="DV149" s="28"/>
      <c r="DW149" s="28"/>
      <c r="DX149" s="28"/>
      <c r="DY149" s="28"/>
      <c r="DZ149" s="28"/>
      <c r="EA149" s="28"/>
      <c r="EB149" s="28"/>
      <c r="EC149" s="28"/>
      <c r="ED149" s="28"/>
      <c r="EE149" s="28"/>
      <c r="EF149" s="28"/>
      <c r="EG149" s="28"/>
      <c r="EH149" s="28"/>
      <c r="EI149" s="28"/>
    </row>
    <row r="150" spans="1:139" s="109" customFormat="1" ht="13.5" thickBot="1">
      <c r="A150" s="351"/>
      <c r="B150" s="348"/>
      <c r="C150" s="358"/>
      <c r="D150" s="359"/>
      <c r="E150" s="360"/>
      <c r="F150" s="291"/>
      <c r="G150" s="341"/>
      <c r="H150" s="342"/>
      <c r="I150" s="324"/>
      <c r="J150" s="363"/>
      <c r="K150" s="363"/>
      <c r="L150" s="310"/>
      <c r="M150" s="301"/>
      <c r="N150" s="313"/>
      <c r="O150" s="301"/>
      <c r="P150" s="324"/>
      <c r="Q150" s="304"/>
      <c r="R150" s="304"/>
      <c r="S150" s="307"/>
      <c r="T150" s="304"/>
      <c r="U150" s="336"/>
      <c r="V150" s="26"/>
      <c r="W150" s="27"/>
      <c r="X150" s="330"/>
      <c r="Y150" s="270"/>
      <c r="Z150" s="270"/>
      <c r="AA150" s="270"/>
      <c r="AB150" s="270"/>
      <c r="AC150" s="270"/>
      <c r="AD150" s="270"/>
      <c r="AE150" s="270"/>
      <c r="AF150" s="270"/>
      <c r="AG150" s="270"/>
      <c r="AH150" s="270"/>
      <c r="AI150" s="270"/>
      <c r="AJ150" s="270"/>
      <c r="AK150" s="270"/>
      <c r="AL150" s="270"/>
      <c r="AM150" s="270"/>
      <c r="AN150" s="270"/>
      <c r="AO150" s="270"/>
      <c r="AP150" s="321"/>
      <c r="AQ150" s="28"/>
      <c r="AR150" s="28"/>
      <c r="AS150" s="270"/>
      <c r="AT150" s="270"/>
      <c r="AU150" s="270"/>
      <c r="AV150" s="270"/>
      <c r="AW150" s="270"/>
      <c r="AX150" s="270"/>
      <c r="AY150" s="270"/>
      <c r="AZ150" s="270"/>
      <c r="BA150" s="270"/>
      <c r="BB150" s="270"/>
      <c r="BC150" s="270"/>
      <c r="BD150" s="270"/>
      <c r="BE150" s="270"/>
      <c r="BF150" s="270"/>
      <c r="BG150" s="270"/>
      <c r="BH150" s="270"/>
      <c r="BI150" s="270"/>
      <c r="BJ150" s="270"/>
      <c r="BK150" s="270"/>
      <c r="BL150" s="28"/>
      <c r="BM150" s="28"/>
      <c r="BN150" s="28"/>
      <c r="BO150" s="28"/>
      <c r="BP150" s="28"/>
      <c r="BQ150" s="28"/>
      <c r="BR150" s="28"/>
      <c r="BS150" s="28"/>
      <c r="BT150" s="28"/>
      <c r="BU150" s="28"/>
      <c r="BV150" s="28"/>
      <c r="BW150" s="28"/>
      <c r="BX150" s="28"/>
      <c r="BY150" s="28"/>
      <c r="BZ150" s="28"/>
      <c r="CA150" s="28"/>
      <c r="CB150" s="28"/>
      <c r="CC150" s="28"/>
      <c r="CD150" s="28"/>
      <c r="CE150" s="28"/>
      <c r="CF150" s="28"/>
      <c r="CG150" s="28"/>
      <c r="CH150" s="28"/>
      <c r="CI150" s="28"/>
      <c r="CJ150" s="28"/>
      <c r="CK150" s="28"/>
      <c r="CL150" s="28"/>
      <c r="CM150" s="28"/>
      <c r="CN150" s="28"/>
      <c r="CO150" s="28"/>
      <c r="CP150" s="28"/>
      <c r="CQ150" s="28"/>
      <c r="CR150" s="28"/>
      <c r="CS150" s="28"/>
      <c r="CT150" s="28"/>
      <c r="CU150" s="28"/>
      <c r="CV150" s="28"/>
      <c r="CW150" s="28"/>
      <c r="CX150" s="28"/>
      <c r="CY150" s="28"/>
      <c r="CZ150" s="28"/>
      <c r="DA150" s="28"/>
      <c r="DB150" s="28"/>
      <c r="DC150" s="28"/>
      <c r="DD150" s="28"/>
      <c r="DE150" s="28"/>
      <c r="DF150" s="28"/>
      <c r="DG150" s="28"/>
      <c r="DH150" s="28"/>
      <c r="DI150" s="28"/>
      <c r="DJ150" s="28"/>
      <c r="DK150" s="28"/>
      <c r="DL150" s="28"/>
      <c r="DM150" s="28"/>
      <c r="DN150" s="28"/>
      <c r="DO150" s="28"/>
      <c r="DP150" s="28"/>
      <c r="DQ150" s="28"/>
      <c r="DR150" s="28"/>
      <c r="DS150" s="28"/>
      <c r="DT150" s="28"/>
      <c r="DU150" s="28"/>
      <c r="DV150" s="28"/>
      <c r="DW150" s="28"/>
      <c r="DX150" s="28"/>
      <c r="DY150" s="28"/>
      <c r="DZ150" s="28"/>
      <c r="EA150" s="28"/>
      <c r="EB150" s="28"/>
      <c r="EC150" s="28"/>
      <c r="ED150" s="28"/>
      <c r="EE150" s="28"/>
      <c r="EF150" s="28"/>
      <c r="EG150" s="28"/>
      <c r="EH150" s="28"/>
      <c r="EI150" s="28"/>
    </row>
    <row r="151" spans="1:139">
      <c r="A151" s="115"/>
      <c r="C151" s="100"/>
      <c r="E151" s="100"/>
      <c r="G151" s="48"/>
      <c r="J151" s="150"/>
    </row>
    <row r="152" spans="1:139" s="7" customFormat="1">
      <c r="A152" s="19" t="s">
        <v>3</v>
      </c>
      <c r="B152" s="189">
        <f>SUM(B27:B151)</f>
        <v>0</v>
      </c>
      <c r="C152" s="208"/>
      <c r="D152" s="189">
        <f>SUM(D27:D151)</f>
        <v>0</v>
      </c>
      <c r="E152" s="208"/>
      <c r="F152" s="114">
        <f>SUM(F27:F151)</f>
        <v>0</v>
      </c>
      <c r="G152" s="48"/>
      <c r="H152" s="42"/>
      <c r="I152" s="125"/>
      <c r="K152" s="367" t="s">
        <v>62</v>
      </c>
      <c r="L152" s="367"/>
      <c r="M152" s="367"/>
      <c r="N152" s="114">
        <f>SUM(N27:N150)</f>
        <v>0</v>
      </c>
      <c r="O152" s="138"/>
      <c r="P152" s="138"/>
      <c r="Q152" s="138"/>
      <c r="R152" s="138"/>
      <c r="U152" s="125"/>
      <c r="V152" s="125"/>
      <c r="W152" s="30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</row>
    <row r="153" spans="1:139">
      <c r="A153" s="47"/>
      <c r="B153" s="190"/>
      <c r="C153" s="48"/>
      <c r="D153" s="190"/>
      <c r="E153" s="48"/>
      <c r="F153" s="118"/>
      <c r="G153" s="66"/>
      <c r="H153" s="3"/>
      <c r="I153" s="3"/>
      <c r="L153" s="2"/>
      <c r="O153" s="139"/>
      <c r="P153" s="139"/>
      <c r="Q153" s="139"/>
      <c r="R153" s="139"/>
      <c r="W153" s="30" t="s">
        <v>3</v>
      </c>
      <c r="X153" s="30">
        <f t="shared" ref="X153:AN153" si="42">SUM(X26:X152)</f>
        <v>0</v>
      </c>
      <c r="Y153" s="30">
        <f t="shared" si="42"/>
        <v>0</v>
      </c>
      <c r="Z153" s="30">
        <f t="shared" si="42"/>
        <v>0</v>
      </c>
      <c r="AA153" s="30">
        <f t="shared" si="42"/>
        <v>0</v>
      </c>
      <c r="AB153" s="30">
        <f t="shared" si="42"/>
        <v>0</v>
      </c>
      <c r="AC153" s="30">
        <f t="shared" si="42"/>
        <v>0</v>
      </c>
      <c r="AD153" s="30">
        <f t="shared" si="42"/>
        <v>0</v>
      </c>
      <c r="AE153" s="30">
        <f t="shared" si="42"/>
        <v>0</v>
      </c>
      <c r="AF153" s="30">
        <f t="shared" si="42"/>
        <v>0</v>
      </c>
      <c r="AG153" s="30">
        <f t="shared" si="42"/>
        <v>0</v>
      </c>
      <c r="AH153" s="30">
        <f t="shared" si="42"/>
        <v>0</v>
      </c>
      <c r="AI153" s="30">
        <f t="shared" si="42"/>
        <v>0</v>
      </c>
      <c r="AJ153" s="30">
        <f t="shared" si="42"/>
        <v>0</v>
      </c>
      <c r="AK153" s="30">
        <f t="shared" si="42"/>
        <v>0</v>
      </c>
      <c r="AL153" s="30">
        <f t="shared" si="42"/>
        <v>0</v>
      </c>
      <c r="AM153" s="30">
        <f t="shared" si="42"/>
        <v>0</v>
      </c>
      <c r="AN153" s="30">
        <f t="shared" si="42"/>
        <v>0</v>
      </c>
      <c r="AO153" s="30">
        <f>SUM(AO26:AO152)</f>
        <v>0</v>
      </c>
      <c r="AP153" s="30">
        <f>SUM(AP26:AP152)</f>
        <v>0</v>
      </c>
      <c r="AS153" s="30">
        <f t="shared" ref="AS153:BK153" si="43">SUM(AS26:AS152)</f>
        <v>0</v>
      </c>
      <c r="AT153" s="30">
        <f t="shared" si="43"/>
        <v>0</v>
      </c>
      <c r="AU153" s="30">
        <f t="shared" si="43"/>
        <v>0</v>
      </c>
      <c r="AV153" s="30">
        <f t="shared" si="43"/>
        <v>0</v>
      </c>
      <c r="AW153" s="30">
        <f t="shared" si="43"/>
        <v>0</v>
      </c>
      <c r="AX153" s="30">
        <f t="shared" si="43"/>
        <v>0</v>
      </c>
      <c r="AY153" s="30">
        <f t="shared" si="43"/>
        <v>0</v>
      </c>
      <c r="AZ153" s="30">
        <f t="shared" si="43"/>
        <v>0</v>
      </c>
      <c r="BA153" s="30">
        <f t="shared" si="43"/>
        <v>0</v>
      </c>
      <c r="BB153" s="30">
        <f t="shared" si="43"/>
        <v>0</v>
      </c>
      <c r="BC153" s="30">
        <f t="shared" si="43"/>
        <v>0</v>
      </c>
      <c r="BD153" s="30">
        <f t="shared" si="43"/>
        <v>0</v>
      </c>
      <c r="BE153" s="30">
        <f t="shared" si="43"/>
        <v>0</v>
      </c>
      <c r="BF153" s="30">
        <f t="shared" si="43"/>
        <v>0</v>
      </c>
      <c r="BG153" s="30">
        <f t="shared" si="43"/>
        <v>0</v>
      </c>
      <c r="BH153" s="30">
        <f t="shared" si="43"/>
        <v>0</v>
      </c>
      <c r="BI153" s="30">
        <f t="shared" si="43"/>
        <v>0</v>
      </c>
      <c r="BJ153" s="30">
        <f t="shared" si="43"/>
        <v>0</v>
      </c>
      <c r="BK153" s="30">
        <f t="shared" si="43"/>
        <v>0</v>
      </c>
    </row>
    <row r="154" spans="1:139">
      <c r="A154" s="47"/>
      <c r="B154" s="190"/>
      <c r="C154" s="48"/>
      <c r="D154" s="190"/>
      <c r="E154" s="48"/>
      <c r="F154" s="118"/>
      <c r="G154" s="67"/>
      <c r="H154" s="3"/>
      <c r="I154" s="3"/>
      <c r="K154" s="364" t="s">
        <v>63</v>
      </c>
      <c r="L154" s="365"/>
      <c r="M154" s="366"/>
      <c r="N154" s="151" t="e">
        <f>IF(G17-N152&gt;0,G17-N152,"Congratulations!! You have exceeded the required SWRv by "&amp;ROUND(N152-G17,0)&amp;" cubic feet.")</f>
        <v>#DIV/0!</v>
      </c>
      <c r="O154" s="2"/>
      <c r="P154" s="2"/>
      <c r="Q154" s="2"/>
      <c r="R154" s="2"/>
      <c r="W154" s="3"/>
      <c r="Y154" s="4"/>
      <c r="Z154" s="4"/>
      <c r="AA154" s="4"/>
      <c r="AB154" s="4"/>
      <c r="AC154" s="4"/>
    </row>
    <row r="155" spans="1:139">
      <c r="A155" s="13"/>
      <c r="B155" s="191"/>
      <c r="C155" s="54"/>
      <c r="D155" s="191"/>
      <c r="E155" s="54"/>
      <c r="F155" s="118"/>
      <c r="G155" s="27"/>
      <c r="H155" s="3"/>
      <c r="I155" s="3"/>
      <c r="K155" s="364" t="s">
        <v>163</v>
      </c>
      <c r="L155" s="365"/>
      <c r="M155" s="366"/>
      <c r="N155" s="151" t="e">
        <f>IF(G17-N152&gt;0,(G17-N152)*7.48,"Congratulations!! You have exceeded the required SWRv by "&amp;ROUND((N152-G17)*7.48,0)&amp;" gallons.")</f>
        <v>#DIV/0!</v>
      </c>
      <c r="O155" s="100"/>
      <c r="P155" s="100"/>
      <c r="Q155" s="100"/>
      <c r="R155" s="100"/>
      <c r="W155" s="3"/>
      <c r="Y155" s="4"/>
      <c r="Z155" s="4"/>
      <c r="AA155" s="4"/>
      <c r="AB155" s="4"/>
      <c r="AC155" s="4"/>
    </row>
    <row r="156" spans="1:139">
      <c r="A156" s="45"/>
      <c r="B156" s="192"/>
      <c r="C156" s="45"/>
      <c r="D156" s="192"/>
      <c r="E156" s="45"/>
      <c r="F156" s="144"/>
      <c r="G156" s="3"/>
      <c r="H156" s="3"/>
      <c r="I156" s="3"/>
      <c r="O156" s="100"/>
      <c r="P156" s="100"/>
      <c r="Q156" s="333" t="s">
        <v>92</v>
      </c>
      <c r="R156" s="332"/>
      <c r="S156" s="184">
        <f>SUM(S27:S139)</f>
        <v>0</v>
      </c>
      <c r="W156" s="3"/>
      <c r="Y156" s="4"/>
      <c r="Z156" s="4"/>
      <c r="AA156" s="4"/>
      <c r="AB156" s="4"/>
      <c r="AC156" s="4"/>
    </row>
    <row r="157" spans="1:139">
      <c r="A157" s="45"/>
      <c r="B157" s="192"/>
      <c r="C157" s="45"/>
      <c r="D157" s="192"/>
      <c r="E157" s="45"/>
      <c r="F157" s="144"/>
      <c r="G157" s="3"/>
      <c r="H157" s="3"/>
      <c r="I157" s="3"/>
      <c r="K157" s="364" t="s">
        <v>112</v>
      </c>
      <c r="L157" s="365"/>
      <c r="M157" s="366"/>
      <c r="N157" s="72" t="e">
        <f>IF(N152&gt;=0.5*G17,"Yes", "No")</f>
        <v>#DIV/0!</v>
      </c>
      <c r="O157" s="100"/>
      <c r="P157" s="100"/>
      <c r="Q157" s="100"/>
      <c r="R157" s="100"/>
      <c r="S157" s="182"/>
      <c r="T157" s="139"/>
      <c r="W157" s="3"/>
      <c r="Y157" s="4"/>
      <c r="Z157" s="4"/>
      <c r="AA157" s="4"/>
      <c r="AB157" s="4"/>
      <c r="AC157" s="4"/>
    </row>
    <row r="158" spans="1:139" ht="12" customHeight="1">
      <c r="B158" s="190"/>
      <c r="C158" s="48"/>
      <c r="D158" s="190"/>
      <c r="E158" s="48"/>
      <c r="F158" s="118"/>
      <c r="H158" s="27"/>
      <c r="I158" s="27"/>
      <c r="J158" s="119"/>
      <c r="O158" s="140"/>
      <c r="P158" s="140"/>
      <c r="Q158" s="331" t="s">
        <v>113</v>
      </c>
      <c r="R158" s="332"/>
      <c r="S158" s="183" t="str">
        <f>IF('Site Data'!C47="No", "N/A", IF(N156="Yes","N/A",IF(S156&gt;=0.6*G21,"Yes","No")))</f>
        <v>N/A</v>
      </c>
      <c r="T158" s="2"/>
      <c r="U158" s="83"/>
      <c r="V158" s="83"/>
      <c r="W158" s="3"/>
      <c r="Y158" s="4"/>
      <c r="Z158" s="4"/>
      <c r="AA158" s="4"/>
      <c r="AB158" s="4"/>
      <c r="AC158" s="4"/>
    </row>
    <row r="159" spans="1:139" ht="12" customHeight="1">
      <c r="B159" s="190"/>
      <c r="C159" s="48"/>
      <c r="D159" s="190"/>
      <c r="E159" s="48"/>
      <c r="F159" s="118"/>
      <c r="G159" s="81"/>
      <c r="O159" s="100"/>
      <c r="P159" s="100"/>
      <c r="Q159" s="100"/>
      <c r="R159" s="100"/>
      <c r="S159" s="62"/>
      <c r="T159" s="100"/>
      <c r="W159" s="3"/>
      <c r="Y159" s="4"/>
      <c r="Z159" s="4"/>
      <c r="AA159" s="4"/>
      <c r="AB159" s="4"/>
      <c r="AC159" s="4"/>
    </row>
    <row r="160" spans="1:139" ht="12" customHeight="1">
      <c r="B160" s="190"/>
      <c r="C160" s="48"/>
      <c r="D160" s="190"/>
      <c r="E160" s="48"/>
      <c r="F160" s="118"/>
      <c r="G160" s="81"/>
      <c r="K160" s="170"/>
      <c r="L160" s="170"/>
      <c r="M160" s="170"/>
      <c r="N160" s="203"/>
      <c r="O160" s="100"/>
      <c r="P160" s="100"/>
      <c r="Q160" s="100"/>
      <c r="R160" s="100"/>
      <c r="S160" s="100"/>
      <c r="T160" s="100"/>
      <c r="W160" s="3"/>
      <c r="Y160" s="4"/>
      <c r="Z160" s="4"/>
      <c r="AA160" s="4"/>
      <c r="AB160" s="4"/>
      <c r="AC160" s="4"/>
    </row>
    <row r="161" spans="1:29" ht="12" hidden="1" customHeight="1">
      <c r="A161" s="63" t="s">
        <v>21</v>
      </c>
      <c r="B161" s="190"/>
      <c r="C161" s="48"/>
      <c r="D161" s="190"/>
      <c r="E161" s="48"/>
      <c r="G161" s="81"/>
      <c r="K161" s="113"/>
      <c r="L161" s="163"/>
      <c r="M161" s="113"/>
      <c r="N161" s="113"/>
      <c r="O161" s="100"/>
      <c r="P161" s="100"/>
      <c r="Q161" s="100"/>
      <c r="R161" s="100"/>
      <c r="S161" s="100"/>
      <c r="T161" s="100"/>
      <c r="W161" s="3"/>
      <c r="Y161" s="4"/>
      <c r="Z161" s="4"/>
      <c r="AA161" s="4"/>
      <c r="AB161" s="4"/>
      <c r="AC161" s="4"/>
    </row>
    <row r="162" spans="1:29" ht="12" hidden="1" customHeight="1">
      <c r="A162" s="116" t="s">
        <v>38</v>
      </c>
      <c r="B162" s="190"/>
      <c r="C162" s="48"/>
      <c r="D162" s="190"/>
      <c r="E162" s="48"/>
      <c r="F162" s="118"/>
      <c r="G162" s="81"/>
      <c r="H162" s="3"/>
      <c r="K162" s="204"/>
      <c r="L162" s="204"/>
      <c r="M162" s="204"/>
      <c r="N162" s="205"/>
      <c r="O162" s="100"/>
      <c r="P162" s="100"/>
      <c r="Q162" s="100"/>
      <c r="R162" s="100"/>
      <c r="S162" s="100"/>
      <c r="T162" s="100"/>
      <c r="V162" s="81"/>
      <c r="W162" s="3"/>
      <c r="Y162" s="4"/>
      <c r="Z162" s="4"/>
      <c r="AA162" s="4"/>
      <c r="AB162" s="4"/>
      <c r="AC162" s="4"/>
    </row>
    <row r="163" spans="1:29" ht="12" hidden="1" customHeight="1">
      <c r="A163" s="116" t="s">
        <v>56</v>
      </c>
      <c r="B163" s="190"/>
      <c r="C163" s="48"/>
      <c r="D163" s="190"/>
      <c r="E163" s="48"/>
      <c r="F163" s="118"/>
      <c r="G163" s="81"/>
      <c r="H163" s="3"/>
      <c r="N163" s="141"/>
      <c r="O163" s="100"/>
      <c r="P163" s="100"/>
      <c r="Q163" s="100"/>
      <c r="R163" s="100"/>
      <c r="S163" s="100"/>
      <c r="T163" s="100"/>
      <c r="V163" s="81"/>
      <c r="W163" s="3"/>
      <c r="Y163" s="4"/>
      <c r="Z163" s="4"/>
      <c r="AA163" s="4"/>
      <c r="AB163" s="4"/>
      <c r="AC163" s="4"/>
    </row>
    <row r="164" spans="1:29" ht="12" hidden="1" customHeight="1">
      <c r="A164" s="116" t="s">
        <v>43</v>
      </c>
      <c r="B164" s="190"/>
      <c r="C164" s="48"/>
      <c r="D164" s="190"/>
      <c r="E164" s="48"/>
      <c r="F164" s="118"/>
      <c r="G164" s="81"/>
      <c r="H164" s="3"/>
      <c r="N164" s="141"/>
      <c r="O164" s="100"/>
      <c r="P164" s="100"/>
      <c r="Q164" s="100"/>
      <c r="R164" s="100"/>
      <c r="S164" s="100"/>
      <c r="T164" s="100"/>
      <c r="V164" s="81"/>
      <c r="W164" s="3"/>
      <c r="Y164" s="4"/>
      <c r="Z164" s="4"/>
      <c r="AA164" s="4"/>
      <c r="AB164" s="4"/>
      <c r="AC164" s="4"/>
    </row>
    <row r="165" spans="1:29" ht="12" hidden="1" customHeight="1">
      <c r="A165" s="116" t="s">
        <v>44</v>
      </c>
      <c r="B165" s="190"/>
      <c r="C165" s="48"/>
      <c r="D165" s="190"/>
      <c r="E165" s="48"/>
      <c r="F165" s="118"/>
      <c r="G165" s="81"/>
      <c r="H165" s="3"/>
      <c r="N165" s="141"/>
      <c r="O165" s="100"/>
      <c r="P165" s="100"/>
      <c r="Q165" s="100"/>
      <c r="R165" s="100"/>
      <c r="S165" s="100"/>
      <c r="T165" s="100"/>
      <c r="V165" s="81"/>
      <c r="W165" s="3"/>
      <c r="Y165" s="4"/>
      <c r="Z165" s="4"/>
      <c r="AA165" s="4"/>
      <c r="AB165" s="4"/>
      <c r="AC165" s="4"/>
    </row>
    <row r="166" spans="1:29" ht="12" hidden="1" customHeight="1">
      <c r="A166" s="116" t="s">
        <v>45</v>
      </c>
      <c r="B166" s="190"/>
      <c r="C166" s="48"/>
      <c r="D166" s="190"/>
      <c r="E166" s="48"/>
      <c r="F166" s="118"/>
      <c r="G166" s="81"/>
      <c r="H166" s="3"/>
      <c r="N166" s="141"/>
      <c r="O166" s="100"/>
      <c r="P166" s="100"/>
      <c r="Q166" s="100"/>
      <c r="R166" s="100"/>
      <c r="S166" s="100"/>
      <c r="T166" s="100"/>
      <c r="V166" s="81"/>
      <c r="W166" s="3"/>
      <c r="Y166" s="4"/>
      <c r="Z166" s="4"/>
      <c r="AA166" s="4"/>
      <c r="AB166" s="4"/>
      <c r="AC166" s="4"/>
    </row>
    <row r="167" spans="1:29" ht="12" hidden="1" customHeight="1">
      <c r="A167" s="116" t="s">
        <v>97</v>
      </c>
      <c r="B167" s="190"/>
      <c r="C167" s="48"/>
      <c r="D167" s="190"/>
      <c r="E167" s="48"/>
      <c r="F167" s="118"/>
      <c r="G167" s="81"/>
      <c r="H167" s="3"/>
      <c r="N167" s="141"/>
      <c r="O167" s="100"/>
      <c r="P167" s="100"/>
      <c r="Q167" s="100"/>
      <c r="R167" s="100"/>
      <c r="S167" s="100"/>
      <c r="T167" s="100"/>
      <c r="V167" s="81"/>
      <c r="W167" s="3"/>
      <c r="Y167" s="4"/>
      <c r="Z167" s="4"/>
      <c r="AA167" s="4"/>
      <c r="AB167" s="4"/>
      <c r="AC167" s="4"/>
    </row>
    <row r="168" spans="1:29" ht="12" hidden="1" customHeight="1">
      <c r="A168" s="80" t="s">
        <v>98</v>
      </c>
      <c r="B168" s="190"/>
      <c r="C168" s="48"/>
      <c r="D168" s="190"/>
      <c r="E168" s="48"/>
      <c r="F168" s="118"/>
      <c r="G168" s="81"/>
      <c r="H168" s="3"/>
      <c r="N168" s="141"/>
      <c r="O168" s="100"/>
      <c r="P168" s="100"/>
      <c r="Q168" s="100"/>
      <c r="R168" s="100"/>
      <c r="S168" s="100"/>
      <c r="T168" s="100"/>
      <c r="V168" s="81"/>
      <c r="W168" s="3"/>
      <c r="Y168" s="4"/>
      <c r="Z168" s="4"/>
      <c r="AA168" s="4"/>
      <c r="AB168" s="4"/>
      <c r="AC168" s="4"/>
    </row>
    <row r="169" spans="1:29" ht="12" hidden="1" customHeight="1">
      <c r="A169" s="80" t="s">
        <v>65</v>
      </c>
      <c r="B169" s="190"/>
      <c r="C169" s="48"/>
      <c r="D169" s="190"/>
      <c r="E169" s="48"/>
      <c r="F169" s="118"/>
      <c r="G169" s="81"/>
      <c r="H169" s="3"/>
      <c r="N169" s="141"/>
      <c r="O169" s="100"/>
      <c r="P169" s="100"/>
      <c r="Q169" s="100"/>
      <c r="R169" s="100"/>
      <c r="S169" s="100"/>
      <c r="T169" s="100"/>
      <c r="V169" s="81"/>
      <c r="W169" s="3"/>
      <c r="Y169" s="4"/>
      <c r="Z169" s="4"/>
      <c r="AA169" s="4"/>
      <c r="AB169" s="4"/>
      <c r="AC169" s="4"/>
    </row>
    <row r="170" spans="1:29" ht="12" hidden="1" customHeight="1">
      <c r="A170" s="80" t="s">
        <v>66</v>
      </c>
      <c r="B170" s="190"/>
      <c r="C170" s="48"/>
      <c r="D170" s="190"/>
      <c r="E170" s="48"/>
      <c r="F170" s="118"/>
      <c r="G170" s="81"/>
      <c r="H170" s="3"/>
      <c r="N170" s="141"/>
      <c r="O170" s="100"/>
      <c r="P170" s="100"/>
      <c r="Q170" s="100"/>
      <c r="R170" s="100"/>
      <c r="S170" s="100"/>
      <c r="T170" s="100"/>
      <c r="V170" s="81"/>
      <c r="W170" s="3"/>
      <c r="Y170" s="4"/>
      <c r="Z170" s="4"/>
      <c r="AA170" s="4"/>
      <c r="AB170" s="4"/>
      <c r="AC170" s="4"/>
    </row>
    <row r="171" spans="1:29" ht="12" hidden="1" customHeight="1">
      <c r="A171" s="80" t="s">
        <v>94</v>
      </c>
      <c r="B171" s="190"/>
      <c r="C171" s="48"/>
      <c r="D171" s="190"/>
      <c r="E171" s="48"/>
      <c r="F171" s="118"/>
      <c r="G171" s="81"/>
      <c r="H171" s="3"/>
      <c r="N171" s="141"/>
      <c r="O171" s="100"/>
      <c r="P171" s="100"/>
      <c r="Q171" s="100"/>
      <c r="R171" s="100"/>
      <c r="S171" s="100"/>
      <c r="T171" s="100"/>
      <c r="V171" s="81"/>
      <c r="W171" s="3"/>
      <c r="Y171" s="4"/>
      <c r="Z171" s="4"/>
      <c r="AA171" s="4"/>
      <c r="AB171" s="4"/>
      <c r="AC171" s="4"/>
    </row>
    <row r="172" spans="1:29" ht="12" hidden="1" customHeight="1">
      <c r="A172" s="80" t="s">
        <v>48</v>
      </c>
      <c r="B172" s="190"/>
      <c r="C172" s="48"/>
      <c r="D172" s="190"/>
      <c r="E172" s="48"/>
      <c r="F172" s="118"/>
      <c r="G172" s="81"/>
      <c r="H172" s="3"/>
      <c r="N172" s="141"/>
      <c r="O172" s="100"/>
      <c r="P172" s="100"/>
      <c r="Q172" s="100"/>
      <c r="R172" s="100"/>
      <c r="S172" s="100"/>
      <c r="T172" s="100"/>
      <c r="V172" s="81"/>
      <c r="W172" s="3"/>
      <c r="Y172" s="4"/>
      <c r="Z172" s="4"/>
      <c r="AA172" s="4"/>
      <c r="AB172" s="4"/>
      <c r="AC172" s="4"/>
    </row>
    <row r="173" spans="1:29" ht="12" hidden="1" customHeight="1">
      <c r="A173" s="80" t="s">
        <v>101</v>
      </c>
      <c r="B173" s="190"/>
      <c r="C173" s="48"/>
      <c r="D173" s="190"/>
      <c r="E173" s="48"/>
      <c r="F173" s="118"/>
      <c r="G173" s="81"/>
      <c r="H173" s="3"/>
      <c r="N173" s="141"/>
      <c r="O173" s="100"/>
      <c r="P173" s="100"/>
      <c r="Q173" s="100"/>
      <c r="R173" s="100"/>
      <c r="S173" s="100"/>
      <c r="T173" s="100"/>
      <c r="V173" s="81"/>
      <c r="W173" s="3"/>
      <c r="Y173" s="4"/>
      <c r="Z173" s="4"/>
      <c r="AA173" s="4"/>
      <c r="AB173" s="4"/>
      <c r="AC173" s="4"/>
    </row>
    <row r="174" spans="1:29" ht="12" hidden="1" customHeight="1">
      <c r="A174" s="80" t="s">
        <v>99</v>
      </c>
      <c r="B174" s="26"/>
      <c r="C174" s="28"/>
      <c r="D174" s="26"/>
      <c r="E174" s="28"/>
      <c r="F174" s="120"/>
      <c r="G174" s="81"/>
      <c r="H174" s="56"/>
      <c r="N174" s="141"/>
      <c r="O174" s="123"/>
      <c r="P174" s="123"/>
      <c r="Q174" s="123"/>
      <c r="R174" s="123"/>
      <c r="S174" s="123"/>
      <c r="T174" s="123"/>
      <c r="V174" s="81"/>
      <c r="W174" s="4"/>
      <c r="X174" s="4"/>
    </row>
    <row r="175" spans="1:29" ht="12.75" hidden="1" customHeight="1">
      <c r="A175" s="80" t="s">
        <v>100</v>
      </c>
      <c r="B175" s="26"/>
      <c r="C175" s="28"/>
      <c r="D175" s="26"/>
      <c r="E175" s="28"/>
      <c r="F175" s="120"/>
      <c r="G175" s="81"/>
      <c r="H175" s="36"/>
      <c r="N175" s="141"/>
      <c r="O175" s="123"/>
      <c r="P175" s="123"/>
      <c r="Q175" s="123"/>
      <c r="R175" s="123"/>
      <c r="S175" s="123"/>
      <c r="T175" s="123"/>
      <c r="V175" s="81"/>
      <c r="W175" s="4"/>
      <c r="X175" s="4"/>
    </row>
    <row r="176" spans="1:29" ht="12.75" hidden="1" customHeight="1">
      <c r="A176" s="80" t="s">
        <v>95</v>
      </c>
      <c r="B176" s="26"/>
      <c r="C176" s="28"/>
      <c r="D176" s="26"/>
      <c r="E176" s="28"/>
      <c r="F176" s="120"/>
      <c r="G176" s="81"/>
      <c r="H176" s="36"/>
      <c r="N176" s="141"/>
      <c r="O176" s="123"/>
      <c r="P176" s="123"/>
      <c r="Q176" s="123"/>
      <c r="R176" s="123"/>
      <c r="S176" s="123"/>
      <c r="T176" s="123"/>
      <c r="V176" s="81"/>
      <c r="W176" s="4"/>
      <c r="X176" s="4"/>
    </row>
    <row r="177" spans="1:48" ht="12.75" hidden="1" customHeight="1">
      <c r="A177" s="80" t="s">
        <v>96</v>
      </c>
      <c r="B177" s="26"/>
      <c r="C177" s="28"/>
      <c r="D177" s="26"/>
      <c r="E177" s="28"/>
      <c r="F177" s="120"/>
      <c r="G177" s="81"/>
      <c r="H177" s="28"/>
      <c r="N177" s="141"/>
      <c r="O177" s="123"/>
      <c r="P177" s="123"/>
      <c r="Q177" s="123"/>
      <c r="R177" s="123"/>
      <c r="S177" s="123"/>
      <c r="T177" s="123"/>
      <c r="V177" s="81"/>
      <c r="W177" s="4"/>
      <c r="X177" s="4"/>
      <c r="Y177" s="69"/>
      <c r="Z177" s="69"/>
      <c r="AA177" s="69"/>
      <c r="AB177" s="69"/>
      <c r="AC177" s="69"/>
    </row>
    <row r="178" spans="1:48" ht="12.75" hidden="1" customHeight="1">
      <c r="A178" s="80" t="s">
        <v>49</v>
      </c>
      <c r="B178" s="26"/>
      <c r="C178" s="28"/>
      <c r="D178" s="26"/>
      <c r="E178" s="28"/>
      <c r="F178" s="120"/>
      <c r="G178" s="81"/>
      <c r="H178" s="28"/>
      <c r="N178" s="141"/>
      <c r="O178" s="123"/>
      <c r="P178" s="123"/>
      <c r="Q178" s="123"/>
      <c r="R178" s="123"/>
      <c r="S178" s="123"/>
      <c r="T178" s="123"/>
      <c r="V178" s="81"/>
      <c r="W178" s="2"/>
      <c r="Y178" s="69"/>
      <c r="Z178" s="69"/>
      <c r="AA178" s="69"/>
      <c r="AB178" s="69"/>
      <c r="AC178" s="69"/>
    </row>
    <row r="179" spans="1:48" ht="12.75" hidden="1" customHeight="1">
      <c r="A179" s="80" t="s">
        <v>59</v>
      </c>
      <c r="B179" s="26"/>
      <c r="C179" s="28"/>
      <c r="D179" s="26"/>
      <c r="E179" s="28"/>
      <c r="F179" s="120"/>
      <c r="G179" s="81"/>
      <c r="H179" s="28"/>
      <c r="N179" s="141"/>
      <c r="O179" s="123"/>
      <c r="P179" s="123"/>
      <c r="Q179" s="123"/>
      <c r="R179" s="123"/>
      <c r="S179" s="123"/>
      <c r="T179" s="123"/>
      <c r="V179" s="81"/>
      <c r="W179" s="2"/>
      <c r="Y179" s="69"/>
      <c r="Z179" s="69"/>
      <c r="AA179" s="69"/>
      <c r="AB179" s="69"/>
      <c r="AC179" s="69"/>
    </row>
    <row r="180" spans="1:48" ht="12.75" hidden="1" customHeight="1">
      <c r="A180" s="80" t="s">
        <v>60</v>
      </c>
      <c r="B180" s="26"/>
      <c r="C180" s="28"/>
      <c r="D180" s="26"/>
      <c r="E180" s="28"/>
      <c r="F180" s="120"/>
      <c r="G180" s="81"/>
      <c r="H180" s="28"/>
      <c r="N180" s="141"/>
      <c r="O180" s="123"/>
      <c r="P180" s="123"/>
      <c r="Q180" s="123"/>
      <c r="R180" s="123"/>
      <c r="S180" s="123"/>
      <c r="T180" s="123"/>
      <c r="V180" s="81"/>
      <c r="W180" s="2"/>
      <c r="Y180" s="69"/>
      <c r="Z180" s="69"/>
      <c r="AA180" s="69"/>
      <c r="AB180" s="69"/>
      <c r="AC180" s="69"/>
    </row>
    <row r="181" spans="1:48" hidden="1">
      <c r="A181" s="201" t="s">
        <v>158</v>
      </c>
      <c r="B181" s="26"/>
      <c r="C181" s="28"/>
      <c r="D181" s="26"/>
      <c r="E181" s="28"/>
      <c r="F181" s="120"/>
      <c r="G181" s="81"/>
      <c r="H181" s="28"/>
      <c r="N181" s="141"/>
      <c r="O181" s="123"/>
      <c r="P181" s="123"/>
      <c r="Q181" s="123"/>
      <c r="R181" s="123"/>
      <c r="S181" s="123"/>
      <c r="T181" s="123"/>
      <c r="V181" s="81"/>
      <c r="W181" s="3"/>
      <c r="X181" s="4"/>
    </row>
    <row r="182" spans="1:48" s="4" customFormat="1" ht="12.75" hidden="1" customHeight="1">
      <c r="A182" s="201" t="s">
        <v>157</v>
      </c>
      <c r="B182" s="26"/>
      <c r="C182" s="28"/>
      <c r="D182" s="26"/>
      <c r="E182" s="28"/>
      <c r="F182" s="120"/>
      <c r="G182" s="81"/>
      <c r="H182" s="28"/>
      <c r="I182" s="2"/>
      <c r="J182" s="100"/>
      <c r="K182" s="100"/>
      <c r="M182" s="100"/>
      <c r="N182" s="141"/>
      <c r="O182" s="123"/>
      <c r="P182" s="123"/>
      <c r="Q182" s="123"/>
      <c r="R182" s="123"/>
      <c r="S182" s="123"/>
      <c r="T182" s="123"/>
      <c r="U182" s="3"/>
      <c r="V182" s="81"/>
      <c r="W182" s="3"/>
      <c r="Y182" s="2"/>
      <c r="Z182" s="2"/>
      <c r="AA182" s="2"/>
      <c r="AB182" s="2"/>
      <c r="AC182" s="2"/>
      <c r="AD182" s="2"/>
      <c r="AE182" s="2"/>
      <c r="AF182" s="2"/>
      <c r="AG182" s="2"/>
      <c r="AH182" s="28"/>
      <c r="AI182" s="28"/>
      <c r="AJ182" s="28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  <c r="AU182" s="23"/>
    </row>
    <row r="183" spans="1:48" ht="12.75" customHeight="1">
      <c r="A183" s="36"/>
      <c r="B183" s="26"/>
      <c r="C183" s="28"/>
      <c r="D183" s="26"/>
      <c r="E183" s="28"/>
      <c r="F183" s="120"/>
      <c r="G183" s="81"/>
      <c r="H183" s="28"/>
      <c r="N183" s="141"/>
      <c r="O183" s="123"/>
      <c r="P183" s="123"/>
      <c r="Q183" s="123"/>
      <c r="R183" s="123"/>
      <c r="S183" s="123"/>
      <c r="T183" s="123"/>
      <c r="V183" s="81"/>
      <c r="W183" s="3"/>
      <c r="X183" s="4"/>
    </row>
    <row r="184" spans="1:48" ht="12.75" customHeight="1">
      <c r="A184" s="36"/>
      <c r="B184" s="26"/>
      <c r="C184" s="28"/>
      <c r="D184" s="26"/>
      <c r="E184" s="28"/>
      <c r="F184" s="120"/>
      <c r="G184" s="81"/>
      <c r="H184" s="28"/>
      <c r="N184" s="141"/>
      <c r="O184" s="123"/>
      <c r="P184" s="123"/>
      <c r="Q184" s="123"/>
      <c r="R184" s="123"/>
      <c r="S184" s="123"/>
      <c r="T184" s="123"/>
      <c r="V184" s="81"/>
      <c r="W184" s="3"/>
    </row>
    <row r="185" spans="1:48" ht="12.75" customHeight="1">
      <c r="A185" s="47"/>
      <c r="B185" s="26"/>
      <c r="C185" s="28"/>
      <c r="D185" s="26"/>
      <c r="E185" s="28"/>
      <c r="F185" s="120"/>
      <c r="G185" s="28"/>
      <c r="H185" s="28"/>
      <c r="N185" s="141"/>
      <c r="O185" s="123"/>
      <c r="P185" s="123"/>
      <c r="Q185" s="123"/>
      <c r="R185" s="123"/>
      <c r="S185" s="123"/>
      <c r="T185" s="123"/>
      <c r="V185" s="81"/>
      <c r="W185" s="3"/>
    </row>
    <row r="186" spans="1:48" s="28" customFormat="1" ht="27" customHeight="1">
      <c r="A186" s="56"/>
      <c r="B186" s="26"/>
      <c r="D186" s="26"/>
      <c r="F186" s="120"/>
      <c r="H186" s="56"/>
      <c r="I186" s="2"/>
      <c r="J186" s="100"/>
      <c r="K186" s="100"/>
      <c r="M186" s="100"/>
      <c r="N186" s="141"/>
      <c r="O186" s="123"/>
      <c r="P186" s="123"/>
      <c r="Q186" s="123"/>
      <c r="R186" s="123"/>
      <c r="S186" s="123"/>
      <c r="T186" s="123"/>
      <c r="U186" s="3"/>
      <c r="V186" s="81"/>
      <c r="W186" s="26"/>
      <c r="Y186" s="23"/>
      <c r="Z186" s="23"/>
      <c r="AA186" s="23"/>
      <c r="AB186" s="23"/>
      <c r="AC186" s="23"/>
      <c r="AD186" s="23"/>
      <c r="AE186" s="23"/>
      <c r="AF186" s="23"/>
      <c r="AG186" s="23"/>
      <c r="AV186" s="2"/>
    </row>
    <row r="187" spans="1:48" s="28" customFormat="1">
      <c r="A187" s="56"/>
      <c r="B187" s="26"/>
      <c r="D187" s="26"/>
      <c r="F187" s="120"/>
      <c r="G187" s="32"/>
      <c r="H187" s="56"/>
      <c r="I187" s="2"/>
      <c r="J187" s="100"/>
      <c r="K187" s="100"/>
      <c r="M187" s="100"/>
      <c r="N187" s="141"/>
      <c r="O187" s="123"/>
      <c r="P187" s="123"/>
      <c r="Q187" s="123"/>
      <c r="R187" s="123"/>
      <c r="S187" s="123"/>
      <c r="T187" s="123"/>
      <c r="U187" s="3"/>
      <c r="V187" s="81"/>
      <c r="W187" s="26"/>
      <c r="AV187" s="2"/>
    </row>
    <row r="188" spans="1:48" s="28" customFormat="1">
      <c r="A188" s="56"/>
      <c r="B188" s="26"/>
      <c r="D188" s="26"/>
      <c r="F188" s="121"/>
      <c r="G188" s="32"/>
      <c r="H188" s="56"/>
      <c r="J188" s="123"/>
      <c r="K188" s="123"/>
      <c r="M188" s="100"/>
      <c r="N188" s="141"/>
      <c r="O188" s="123"/>
      <c r="P188" s="123"/>
      <c r="Q188" s="123"/>
      <c r="R188" s="123"/>
      <c r="S188" s="123"/>
      <c r="T188" s="123"/>
      <c r="U188" s="3"/>
      <c r="V188" s="81"/>
      <c r="W188" s="26"/>
      <c r="AV188" s="2"/>
    </row>
    <row r="189" spans="1:48" s="28" customFormat="1">
      <c r="A189" s="57"/>
      <c r="B189" s="26"/>
      <c r="D189" s="26"/>
      <c r="F189" s="120"/>
      <c r="G189" s="32"/>
      <c r="H189" s="57"/>
      <c r="J189" s="123"/>
      <c r="K189" s="123"/>
      <c r="M189" s="100"/>
      <c r="N189" s="141"/>
      <c r="O189" s="123"/>
      <c r="P189" s="123"/>
      <c r="Q189" s="123"/>
      <c r="R189" s="123"/>
      <c r="S189" s="123"/>
      <c r="T189" s="123"/>
      <c r="U189" s="3"/>
      <c r="V189" s="81"/>
      <c r="AV189" s="2"/>
    </row>
    <row r="190" spans="1:48" s="28" customFormat="1">
      <c r="A190" s="56"/>
      <c r="B190" s="26"/>
      <c r="D190" s="26"/>
      <c r="F190" s="120"/>
      <c r="G190" s="32"/>
      <c r="H190" s="56"/>
      <c r="J190" s="123"/>
      <c r="K190" s="123"/>
      <c r="M190" s="100"/>
      <c r="N190" s="141"/>
      <c r="O190" s="123"/>
      <c r="P190" s="123"/>
      <c r="Q190" s="123"/>
      <c r="R190" s="123"/>
      <c r="S190" s="123"/>
      <c r="T190" s="123"/>
      <c r="U190" s="3"/>
      <c r="V190" s="81"/>
      <c r="X190" s="23"/>
      <c r="AV190" s="2"/>
    </row>
    <row r="191" spans="1:48" s="28" customFormat="1" ht="39.75" customHeight="1">
      <c r="A191" s="58"/>
      <c r="B191" s="26"/>
      <c r="D191" s="26"/>
      <c r="F191" s="121"/>
      <c r="G191" s="32"/>
      <c r="H191" s="58"/>
      <c r="J191" s="123"/>
      <c r="K191" s="123"/>
      <c r="M191" s="100"/>
      <c r="N191" s="141"/>
      <c r="O191" s="123"/>
      <c r="P191" s="123"/>
      <c r="Q191" s="123"/>
      <c r="R191" s="123"/>
      <c r="S191" s="123"/>
      <c r="T191" s="123"/>
      <c r="U191" s="3"/>
      <c r="V191" s="81"/>
      <c r="X191" s="23"/>
      <c r="AH191" s="60"/>
      <c r="AI191" s="60"/>
      <c r="AJ191" s="60"/>
      <c r="AV191" s="2"/>
    </row>
    <row r="192" spans="1:48" s="28" customFormat="1" ht="32.25" customHeight="1">
      <c r="A192" s="58"/>
      <c r="B192" s="26"/>
      <c r="D192" s="26"/>
      <c r="F192" s="122"/>
      <c r="G192" s="32"/>
      <c r="H192" s="58"/>
      <c r="J192" s="123"/>
      <c r="K192" s="123"/>
      <c r="M192" s="100"/>
      <c r="N192" s="141"/>
      <c r="O192" s="124"/>
      <c r="P192" s="124"/>
      <c r="Q192" s="124"/>
      <c r="R192" s="124"/>
      <c r="S192" s="124"/>
      <c r="T192" s="124"/>
      <c r="U192" s="3"/>
      <c r="V192" s="81"/>
      <c r="X192" s="23"/>
      <c r="AV192" s="2"/>
    </row>
    <row r="193" spans="1:48" s="28" customFormat="1">
      <c r="A193" s="56"/>
      <c r="B193" s="26"/>
      <c r="D193" s="26"/>
      <c r="F193" s="122"/>
      <c r="G193" s="32"/>
      <c r="H193" s="56"/>
      <c r="J193" s="123"/>
      <c r="K193" s="123"/>
      <c r="M193" s="100"/>
      <c r="N193" s="141"/>
      <c r="O193" s="124"/>
      <c r="P193" s="124"/>
      <c r="Q193" s="124"/>
      <c r="R193" s="124"/>
      <c r="S193" s="124"/>
      <c r="T193" s="124"/>
      <c r="U193" s="3"/>
      <c r="V193" s="81"/>
      <c r="X193" s="23"/>
      <c r="AV193" s="2"/>
    </row>
    <row r="194" spans="1:48" s="28" customFormat="1">
      <c r="A194" s="56"/>
      <c r="B194" s="59"/>
      <c r="C194" s="32"/>
      <c r="D194" s="59"/>
      <c r="E194" s="32"/>
      <c r="F194" s="121"/>
      <c r="G194" s="32"/>
      <c r="H194" s="56"/>
      <c r="J194" s="123"/>
      <c r="K194" s="123"/>
      <c r="M194" s="100"/>
      <c r="N194" s="141"/>
      <c r="O194" s="124"/>
      <c r="P194" s="124"/>
      <c r="Q194" s="124"/>
      <c r="R194" s="124"/>
      <c r="S194" s="124"/>
      <c r="T194" s="124"/>
      <c r="U194" s="3"/>
      <c r="V194" s="81"/>
      <c r="X194" s="23"/>
      <c r="AV194" s="2"/>
    </row>
    <row r="195" spans="1:48" s="28" customFormat="1">
      <c r="A195" s="56"/>
      <c r="B195" s="59"/>
      <c r="C195" s="32"/>
      <c r="D195" s="59"/>
      <c r="E195" s="32"/>
      <c r="F195" s="121"/>
      <c r="G195" s="32"/>
      <c r="H195" s="56"/>
      <c r="J195" s="123"/>
      <c r="K195" s="123"/>
      <c r="M195" s="100"/>
      <c r="N195" s="141"/>
      <c r="O195" s="124"/>
      <c r="P195" s="124"/>
      <c r="Q195" s="124"/>
      <c r="R195" s="124"/>
      <c r="S195" s="124"/>
      <c r="T195" s="124"/>
      <c r="U195" s="3"/>
      <c r="V195" s="81"/>
      <c r="X195" s="23"/>
      <c r="AV195" s="2"/>
    </row>
    <row r="196" spans="1:48" s="28" customFormat="1">
      <c r="A196" s="56"/>
      <c r="B196" s="59"/>
      <c r="C196" s="32"/>
      <c r="D196" s="59"/>
      <c r="E196" s="32"/>
      <c r="F196" s="121"/>
      <c r="G196" s="32"/>
      <c r="H196" s="56"/>
      <c r="J196" s="123"/>
      <c r="K196" s="123"/>
      <c r="M196" s="100"/>
      <c r="N196" s="141"/>
      <c r="O196" s="124"/>
      <c r="P196" s="124"/>
      <c r="Q196" s="124"/>
      <c r="R196" s="124"/>
      <c r="S196" s="124"/>
      <c r="T196" s="124"/>
      <c r="U196" s="3"/>
      <c r="V196" s="81"/>
      <c r="X196" s="23"/>
      <c r="AV196" s="2"/>
    </row>
    <row r="197" spans="1:48" s="28" customFormat="1">
      <c r="A197" s="56"/>
      <c r="B197" s="59"/>
      <c r="C197" s="32"/>
      <c r="D197" s="59"/>
      <c r="E197" s="32"/>
      <c r="F197" s="121"/>
      <c r="G197" s="32"/>
      <c r="H197" s="56"/>
      <c r="J197" s="123"/>
      <c r="K197" s="123"/>
      <c r="M197" s="124"/>
      <c r="N197" s="141"/>
      <c r="O197" s="124"/>
      <c r="P197" s="124"/>
      <c r="Q197" s="124"/>
      <c r="R197" s="124"/>
      <c r="S197" s="124"/>
      <c r="T197" s="124"/>
      <c r="U197" s="59"/>
      <c r="V197" s="82"/>
      <c r="X197" s="23"/>
      <c r="AV197" s="2"/>
    </row>
    <row r="198" spans="1:48">
      <c r="A198" s="56"/>
      <c r="B198" s="59"/>
      <c r="C198" s="32"/>
      <c r="D198" s="59"/>
      <c r="E198" s="32"/>
      <c r="F198" s="121"/>
      <c r="G198" s="32"/>
      <c r="H198" s="56"/>
      <c r="I198" s="32"/>
      <c r="J198" s="124"/>
      <c r="K198" s="124"/>
      <c r="L198" s="32"/>
      <c r="M198" s="124"/>
      <c r="N198" s="121"/>
      <c r="O198" s="124"/>
      <c r="P198" s="124"/>
      <c r="Q198" s="124"/>
      <c r="R198" s="124"/>
      <c r="S198" s="124"/>
      <c r="T198" s="124"/>
      <c r="U198" s="56"/>
      <c r="V198" s="23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</row>
    <row r="199" spans="1:48">
      <c r="A199" s="33"/>
      <c r="B199" s="59"/>
      <c r="C199" s="32"/>
      <c r="D199" s="59"/>
      <c r="E199" s="32"/>
      <c r="F199" s="121"/>
      <c r="G199" s="32"/>
      <c r="H199" s="28"/>
      <c r="I199" s="32"/>
      <c r="J199" s="124"/>
      <c r="K199" s="124"/>
      <c r="L199" s="32"/>
      <c r="M199" s="124"/>
      <c r="N199" s="123"/>
      <c r="O199" s="124"/>
      <c r="P199" s="124"/>
      <c r="Q199" s="124"/>
      <c r="R199" s="124"/>
      <c r="S199" s="124"/>
      <c r="T199" s="124"/>
      <c r="U199" s="56"/>
      <c r="V199" s="23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</row>
    <row r="200" spans="1:48">
      <c r="A200" s="33"/>
      <c r="B200" s="59"/>
      <c r="C200" s="32"/>
      <c r="D200" s="59"/>
      <c r="E200" s="32"/>
      <c r="F200" s="145"/>
      <c r="G200" s="32"/>
      <c r="H200" s="28"/>
      <c r="I200" s="32"/>
      <c r="J200" s="124"/>
      <c r="K200" s="124"/>
      <c r="L200" s="32"/>
      <c r="M200" s="124"/>
      <c r="N200" s="123"/>
      <c r="O200" s="124"/>
      <c r="P200" s="124"/>
      <c r="Q200" s="124"/>
      <c r="R200" s="124"/>
      <c r="S200" s="124"/>
      <c r="T200" s="124"/>
      <c r="U200" s="56"/>
      <c r="V200" s="32"/>
      <c r="W200" s="28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</row>
    <row r="201" spans="1:48">
      <c r="A201" s="28"/>
      <c r="B201" s="59"/>
      <c r="C201" s="32"/>
      <c r="D201" s="59"/>
      <c r="E201" s="32"/>
      <c r="F201" s="142"/>
      <c r="G201" s="32"/>
      <c r="H201" s="28"/>
      <c r="I201" s="32"/>
      <c r="J201" s="124"/>
      <c r="K201" s="124"/>
      <c r="L201" s="32"/>
      <c r="M201" s="124"/>
      <c r="N201" s="123"/>
      <c r="O201" s="124"/>
      <c r="P201" s="124"/>
      <c r="Q201" s="124"/>
      <c r="R201" s="124"/>
      <c r="S201" s="124"/>
      <c r="T201" s="124"/>
      <c r="U201" s="56"/>
      <c r="V201" s="23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</row>
    <row r="202" spans="1:48" ht="12.75" customHeight="1">
      <c r="A202" s="28"/>
      <c r="B202" s="59"/>
      <c r="C202" s="32"/>
      <c r="D202" s="59"/>
      <c r="E202" s="32"/>
      <c r="F202" s="142"/>
      <c r="G202" s="32"/>
      <c r="H202" s="28"/>
      <c r="I202" s="32"/>
      <c r="J202" s="124"/>
      <c r="K202" s="124"/>
      <c r="L202" s="32"/>
      <c r="M202" s="124"/>
      <c r="N202" s="123"/>
      <c r="O202" s="124"/>
      <c r="P202" s="124"/>
      <c r="Q202" s="124"/>
      <c r="R202" s="124"/>
      <c r="S202" s="124"/>
      <c r="T202" s="124"/>
      <c r="U202" s="56"/>
      <c r="V202" s="23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</row>
    <row r="203" spans="1:48">
      <c r="A203" s="28"/>
      <c r="B203" s="59"/>
      <c r="C203" s="32"/>
      <c r="D203" s="59"/>
      <c r="E203" s="32"/>
      <c r="F203" s="142"/>
      <c r="G203" s="32"/>
      <c r="H203" s="28"/>
      <c r="I203" s="32"/>
      <c r="J203" s="124"/>
      <c r="K203" s="124"/>
      <c r="L203" s="32"/>
      <c r="M203" s="124"/>
      <c r="N203" s="123"/>
      <c r="O203" s="124"/>
      <c r="P203" s="124"/>
      <c r="Q203" s="124"/>
      <c r="R203" s="124"/>
      <c r="S203" s="124"/>
      <c r="T203" s="124"/>
      <c r="U203" s="28"/>
      <c r="V203" s="23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</row>
    <row r="204" spans="1:48">
      <c r="A204" s="36"/>
      <c r="B204" s="59"/>
      <c r="C204" s="32"/>
      <c r="D204" s="59"/>
      <c r="E204" s="32"/>
      <c r="F204" s="142"/>
      <c r="G204" s="32"/>
      <c r="H204" s="28"/>
      <c r="I204" s="32"/>
      <c r="J204" s="124"/>
      <c r="K204" s="124"/>
      <c r="L204" s="32"/>
      <c r="M204" s="124"/>
      <c r="N204" s="123"/>
      <c r="O204" s="124"/>
      <c r="P204" s="124"/>
      <c r="Q204" s="124"/>
      <c r="R204" s="124"/>
      <c r="S204" s="124"/>
      <c r="T204" s="124"/>
      <c r="U204" s="28"/>
      <c r="V204" s="23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</row>
    <row r="205" spans="1:48" s="23" customFormat="1">
      <c r="A205" s="36"/>
      <c r="B205" s="59"/>
      <c r="C205" s="32"/>
      <c r="D205" s="59"/>
      <c r="E205" s="32"/>
      <c r="F205" s="142"/>
      <c r="G205" s="32"/>
      <c r="H205" s="28"/>
      <c r="I205" s="32"/>
      <c r="J205" s="124"/>
      <c r="K205" s="124"/>
      <c r="L205" s="32"/>
      <c r="M205" s="124"/>
      <c r="N205" s="123"/>
      <c r="O205" s="124"/>
      <c r="P205" s="124"/>
      <c r="Q205" s="124"/>
      <c r="R205" s="124"/>
      <c r="S205" s="124"/>
      <c r="T205" s="124"/>
      <c r="U205" s="32"/>
      <c r="V205" s="26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</row>
    <row r="206" spans="1:48">
      <c r="A206" s="28"/>
      <c r="B206" s="26"/>
      <c r="C206" s="26"/>
      <c r="D206" s="26"/>
      <c r="E206" s="26"/>
      <c r="F206" s="142"/>
      <c r="G206" s="32"/>
      <c r="H206" s="32"/>
      <c r="I206" s="32"/>
      <c r="J206" s="124"/>
      <c r="K206" s="124"/>
      <c r="L206" s="32"/>
      <c r="M206" s="124"/>
      <c r="N206" s="124"/>
      <c r="O206" s="124"/>
      <c r="P206" s="124"/>
      <c r="Q206" s="124"/>
      <c r="R206" s="124"/>
      <c r="S206" s="124"/>
      <c r="T206" s="124"/>
      <c r="U206" s="27"/>
      <c r="V206" s="26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</row>
    <row r="207" spans="1:48" ht="12.75" customHeight="1">
      <c r="A207" s="56"/>
      <c r="B207" s="26"/>
      <c r="C207" s="28"/>
      <c r="D207" s="26"/>
      <c r="E207" s="28"/>
      <c r="F207" s="121"/>
      <c r="G207" s="32"/>
      <c r="H207" s="56"/>
      <c r="I207" s="32"/>
      <c r="J207" s="124"/>
      <c r="K207" s="124"/>
      <c r="L207" s="32"/>
      <c r="M207" s="124"/>
      <c r="N207" s="121"/>
      <c r="O207" s="124"/>
      <c r="P207" s="124"/>
      <c r="Q207" s="124"/>
      <c r="R207" s="124"/>
      <c r="S207" s="124"/>
      <c r="T207" s="124"/>
      <c r="U207" s="56"/>
      <c r="V207" s="26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</row>
    <row r="208" spans="1:48" ht="42.75" customHeight="1">
      <c r="A208" s="56"/>
      <c r="B208" s="26"/>
      <c r="C208" s="28"/>
      <c r="D208" s="26"/>
      <c r="E208" s="28"/>
      <c r="F208" s="121"/>
      <c r="G208" s="32"/>
      <c r="H208" s="56"/>
      <c r="I208" s="32"/>
      <c r="J208" s="124"/>
      <c r="K208" s="124"/>
      <c r="L208" s="32"/>
      <c r="M208" s="124"/>
      <c r="N208" s="121"/>
      <c r="O208" s="124"/>
      <c r="P208" s="124"/>
      <c r="Q208" s="124"/>
      <c r="R208" s="124"/>
      <c r="S208" s="124"/>
      <c r="T208" s="124"/>
      <c r="U208" s="56"/>
      <c r="V208" s="26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</row>
    <row r="209" spans="1:48">
      <c r="A209" s="56"/>
      <c r="B209" s="59"/>
      <c r="C209" s="32"/>
      <c r="D209" s="59"/>
      <c r="E209" s="32"/>
      <c r="F209" s="121"/>
      <c r="G209" s="32"/>
      <c r="H209" s="56"/>
      <c r="I209" s="32"/>
      <c r="J209" s="124"/>
      <c r="K209" s="124"/>
      <c r="L209" s="32"/>
      <c r="M209" s="124"/>
      <c r="N209" s="121"/>
      <c r="O209" s="124"/>
      <c r="P209" s="124"/>
      <c r="Q209" s="124"/>
      <c r="R209" s="124"/>
      <c r="S209" s="124"/>
      <c r="T209" s="124"/>
      <c r="U209" s="56"/>
      <c r="V209" s="26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</row>
    <row r="210" spans="1:48">
      <c r="A210" s="57"/>
      <c r="B210" s="59"/>
      <c r="C210" s="32"/>
      <c r="D210" s="59"/>
      <c r="E210" s="32"/>
      <c r="F210" s="120"/>
      <c r="G210" s="32"/>
      <c r="H210" s="57"/>
      <c r="I210" s="32"/>
      <c r="J210" s="124"/>
      <c r="K210" s="123"/>
      <c r="L210" s="28"/>
      <c r="M210" s="123"/>
      <c r="N210" s="120"/>
      <c r="O210" s="124"/>
      <c r="P210" s="124"/>
      <c r="Q210" s="124"/>
      <c r="R210" s="124"/>
      <c r="S210" s="124"/>
      <c r="T210" s="124"/>
      <c r="U210" s="57"/>
      <c r="V210" s="26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</row>
    <row r="211" spans="1:48">
      <c r="A211" s="57"/>
      <c r="B211" s="59"/>
      <c r="C211" s="32"/>
      <c r="D211" s="59"/>
      <c r="E211" s="32"/>
      <c r="F211" s="120"/>
      <c r="G211" s="28"/>
      <c r="H211" s="57"/>
      <c r="I211" s="32"/>
      <c r="J211" s="124"/>
      <c r="K211" s="123"/>
      <c r="L211" s="28"/>
      <c r="M211" s="123"/>
      <c r="N211" s="120"/>
      <c r="O211" s="124"/>
      <c r="P211" s="124"/>
      <c r="Q211" s="124"/>
      <c r="R211" s="124"/>
      <c r="S211" s="124"/>
      <c r="T211" s="124"/>
      <c r="U211" s="57"/>
      <c r="V211" s="26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</row>
    <row r="212" spans="1:48">
      <c r="A212" s="56"/>
      <c r="B212" s="59"/>
      <c r="C212" s="32"/>
      <c r="D212" s="59"/>
      <c r="E212" s="32"/>
      <c r="F212" s="121"/>
      <c r="G212" s="28"/>
      <c r="H212" s="56"/>
      <c r="I212" s="32"/>
      <c r="J212" s="124"/>
      <c r="K212" s="123"/>
      <c r="L212" s="28"/>
      <c r="M212" s="123"/>
      <c r="N212" s="121"/>
      <c r="O212" s="123"/>
      <c r="P212" s="123"/>
      <c r="Q212" s="123"/>
      <c r="R212" s="123"/>
      <c r="S212" s="123"/>
      <c r="T212" s="123"/>
      <c r="U212" s="56"/>
      <c r="V212" s="26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</row>
    <row r="213" spans="1:48">
      <c r="A213" s="58"/>
      <c r="B213" s="59"/>
      <c r="C213" s="32"/>
      <c r="D213" s="59"/>
      <c r="E213" s="32"/>
      <c r="F213" s="122"/>
      <c r="G213" s="28"/>
      <c r="H213" s="58"/>
      <c r="I213" s="32"/>
      <c r="J213" s="124"/>
      <c r="K213" s="123"/>
      <c r="L213" s="28"/>
      <c r="M213" s="123"/>
      <c r="N213" s="122"/>
      <c r="O213" s="123"/>
      <c r="P213" s="123"/>
      <c r="Q213" s="123"/>
      <c r="R213" s="123"/>
      <c r="S213" s="123"/>
      <c r="T213" s="123"/>
      <c r="U213" s="58"/>
      <c r="V213" s="26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</row>
    <row r="214" spans="1:48" s="28" customFormat="1">
      <c r="A214" s="56"/>
      <c r="B214" s="59"/>
      <c r="C214" s="32"/>
      <c r="D214" s="59"/>
      <c r="E214" s="32"/>
      <c r="F214" s="121"/>
      <c r="H214" s="58"/>
      <c r="I214" s="32"/>
      <c r="J214" s="124"/>
      <c r="K214" s="123"/>
      <c r="M214" s="123"/>
      <c r="N214" s="122"/>
      <c r="O214" s="123"/>
      <c r="P214" s="123"/>
      <c r="Q214" s="123"/>
      <c r="R214" s="123"/>
      <c r="S214" s="123"/>
      <c r="T214" s="123"/>
      <c r="U214" s="58"/>
      <c r="V214" s="26"/>
      <c r="AV214" s="2"/>
    </row>
    <row r="215" spans="1:48" s="28" customFormat="1">
      <c r="A215" s="56"/>
      <c r="B215" s="59"/>
      <c r="C215" s="32"/>
      <c r="D215" s="59"/>
      <c r="E215" s="32"/>
      <c r="F215" s="121"/>
      <c r="H215" s="56"/>
      <c r="I215" s="32"/>
      <c r="J215" s="124"/>
      <c r="K215" s="123"/>
      <c r="M215" s="123"/>
      <c r="N215" s="121"/>
      <c r="O215" s="123"/>
      <c r="P215" s="123"/>
      <c r="Q215" s="123"/>
      <c r="R215" s="123"/>
      <c r="S215" s="123"/>
      <c r="T215" s="123"/>
      <c r="U215" s="56"/>
      <c r="V215" s="26"/>
      <c r="AV215" s="2"/>
    </row>
    <row r="216" spans="1:48" s="28" customFormat="1">
      <c r="A216" s="56"/>
      <c r="B216" s="59"/>
      <c r="C216" s="32"/>
      <c r="D216" s="59"/>
      <c r="E216" s="32"/>
      <c r="F216" s="121"/>
      <c r="H216" s="56"/>
      <c r="I216" s="32"/>
      <c r="J216" s="124"/>
      <c r="K216" s="123"/>
      <c r="M216" s="123"/>
      <c r="N216" s="121"/>
      <c r="O216" s="123"/>
      <c r="P216" s="123"/>
      <c r="Q216" s="123"/>
      <c r="R216" s="123"/>
      <c r="S216" s="123"/>
      <c r="T216" s="123"/>
      <c r="U216" s="56"/>
      <c r="V216" s="23"/>
      <c r="AV216" s="2"/>
    </row>
    <row r="217" spans="1:48" s="28" customFormat="1">
      <c r="A217" s="56"/>
      <c r="B217" s="59"/>
      <c r="C217" s="32"/>
      <c r="D217" s="59"/>
      <c r="E217" s="32"/>
      <c r="F217" s="121"/>
      <c r="H217" s="56"/>
      <c r="J217" s="123"/>
      <c r="K217" s="123"/>
      <c r="M217" s="123"/>
      <c r="N217" s="121"/>
      <c r="O217" s="123"/>
      <c r="P217" s="123"/>
      <c r="Q217" s="123"/>
      <c r="R217" s="123"/>
      <c r="S217" s="123"/>
      <c r="T217" s="123"/>
      <c r="U217" s="56"/>
      <c r="V217" s="23"/>
      <c r="AV217" s="2"/>
    </row>
    <row r="218" spans="1:48" s="28" customFormat="1">
      <c r="A218" s="56"/>
      <c r="B218" s="59"/>
      <c r="C218" s="32"/>
      <c r="D218" s="59"/>
      <c r="E218" s="32"/>
      <c r="F218" s="121"/>
      <c r="H218" s="56"/>
      <c r="J218" s="123"/>
      <c r="K218" s="123"/>
      <c r="M218" s="123"/>
      <c r="N218" s="121"/>
      <c r="O218" s="123"/>
      <c r="P218" s="123"/>
      <c r="Q218" s="123"/>
      <c r="R218" s="123"/>
      <c r="S218" s="123"/>
      <c r="T218" s="123"/>
      <c r="U218" s="56"/>
      <c r="V218" s="26"/>
      <c r="AV218" s="2"/>
    </row>
    <row r="219" spans="1:48" s="28" customFormat="1">
      <c r="A219" s="56"/>
      <c r="B219" s="59"/>
      <c r="C219" s="32"/>
      <c r="D219" s="59"/>
      <c r="E219" s="32"/>
      <c r="F219" s="121"/>
      <c r="H219" s="56"/>
      <c r="J219" s="123"/>
      <c r="K219" s="123"/>
      <c r="M219" s="123"/>
      <c r="N219" s="121"/>
      <c r="O219" s="123"/>
      <c r="P219" s="123"/>
      <c r="Q219" s="123"/>
      <c r="R219" s="123"/>
      <c r="S219" s="123"/>
      <c r="T219" s="123"/>
      <c r="U219" s="56"/>
      <c r="V219" s="26"/>
      <c r="AV219" s="2"/>
    </row>
    <row r="220" spans="1:48" s="28" customFormat="1">
      <c r="A220" s="33"/>
      <c r="B220" s="59"/>
      <c r="C220" s="32"/>
      <c r="D220" s="59"/>
      <c r="E220" s="32"/>
      <c r="F220" s="145"/>
      <c r="J220" s="123"/>
      <c r="K220" s="123"/>
      <c r="M220" s="123"/>
      <c r="N220" s="123"/>
      <c r="O220" s="123"/>
      <c r="P220" s="123"/>
      <c r="Q220" s="123"/>
      <c r="R220" s="123"/>
      <c r="S220" s="123"/>
      <c r="T220" s="123"/>
      <c r="V220" s="26"/>
      <c r="AV220" s="2"/>
    </row>
    <row r="221" spans="1:48" s="28" customFormat="1">
      <c r="A221" s="33"/>
      <c r="B221" s="59"/>
      <c r="C221" s="32"/>
      <c r="D221" s="59"/>
      <c r="E221" s="32"/>
      <c r="F221" s="145"/>
      <c r="J221" s="123"/>
      <c r="K221" s="123"/>
      <c r="M221" s="123"/>
      <c r="N221" s="123"/>
      <c r="O221" s="123"/>
      <c r="P221" s="123"/>
      <c r="Q221" s="123"/>
      <c r="R221" s="123"/>
      <c r="S221" s="123"/>
      <c r="T221" s="123"/>
      <c r="V221" s="32"/>
      <c r="W221" s="23"/>
      <c r="AV221" s="2"/>
    </row>
    <row r="222" spans="1:48" s="28" customFormat="1">
      <c r="A222" s="57"/>
      <c r="B222" s="59"/>
      <c r="C222" s="32"/>
      <c r="D222" s="59"/>
      <c r="E222" s="32"/>
      <c r="F222" s="120"/>
      <c r="H222" s="23"/>
      <c r="I222" s="32"/>
      <c r="J222" s="124"/>
      <c r="K222" s="123"/>
      <c r="L222" s="26"/>
      <c r="M222" s="123"/>
      <c r="N222" s="123"/>
      <c r="O222" s="123"/>
      <c r="P222" s="123"/>
      <c r="Q222" s="123"/>
      <c r="R222" s="123"/>
      <c r="S222" s="123"/>
      <c r="T222" s="123"/>
      <c r="V222" s="32"/>
      <c r="W222" s="23"/>
      <c r="AV222" s="2"/>
    </row>
    <row r="223" spans="1:48" s="28" customFormat="1">
      <c r="A223" s="57"/>
      <c r="B223" s="59"/>
      <c r="C223" s="32"/>
      <c r="D223" s="59"/>
      <c r="E223" s="32"/>
      <c r="F223" s="120"/>
      <c r="I223" s="32"/>
      <c r="J223" s="124"/>
      <c r="K223" s="123"/>
      <c r="L223" s="26"/>
      <c r="M223" s="123"/>
      <c r="N223" s="113"/>
      <c r="O223" s="123"/>
      <c r="P223" s="123"/>
      <c r="Q223" s="123"/>
      <c r="R223" s="123"/>
      <c r="S223" s="123"/>
      <c r="T223" s="123"/>
      <c r="V223" s="32"/>
      <c r="W223" s="23"/>
      <c r="AV223" s="2"/>
    </row>
    <row r="224" spans="1:48" s="28" customFormat="1">
      <c r="B224" s="59"/>
      <c r="C224" s="32"/>
      <c r="D224" s="59"/>
      <c r="E224" s="32"/>
      <c r="F224" s="142"/>
      <c r="H224" s="32"/>
      <c r="I224" s="32"/>
      <c r="J224" s="124"/>
      <c r="K224" s="123"/>
      <c r="L224" s="26"/>
      <c r="M224" s="123"/>
      <c r="N224" s="123"/>
      <c r="O224" s="123"/>
      <c r="P224" s="123"/>
      <c r="Q224" s="123"/>
      <c r="R224" s="123"/>
      <c r="S224" s="123"/>
      <c r="T224" s="123"/>
      <c r="V224" s="32"/>
      <c r="W224" s="23"/>
      <c r="AV224" s="2"/>
    </row>
    <row r="225" spans="1:48" s="28" customFormat="1">
      <c r="A225" s="36"/>
      <c r="B225" s="59"/>
      <c r="C225" s="32"/>
      <c r="D225" s="59"/>
      <c r="E225" s="32"/>
      <c r="F225" s="142"/>
      <c r="I225" s="32"/>
      <c r="J225" s="124"/>
      <c r="K225" s="123"/>
      <c r="L225" s="26"/>
      <c r="M225" s="123"/>
      <c r="N225" s="124"/>
      <c r="O225" s="123"/>
      <c r="P225" s="123"/>
      <c r="Q225" s="123"/>
      <c r="R225" s="123"/>
      <c r="S225" s="123"/>
      <c r="T225" s="123"/>
      <c r="V225" s="32"/>
      <c r="W225" s="23"/>
      <c r="AV225" s="2"/>
    </row>
    <row r="226" spans="1:48" s="28" customFormat="1">
      <c r="A226" s="36"/>
      <c r="B226" s="59"/>
      <c r="C226" s="32"/>
      <c r="D226" s="59"/>
      <c r="E226" s="32"/>
      <c r="F226" s="142"/>
      <c r="I226" s="32"/>
      <c r="J226" s="124"/>
      <c r="K226" s="123"/>
      <c r="L226" s="26"/>
      <c r="M226" s="123"/>
      <c r="N226" s="123"/>
      <c r="O226" s="123"/>
      <c r="P226" s="123"/>
      <c r="Q226" s="123"/>
      <c r="R226" s="123"/>
      <c r="S226" s="123"/>
      <c r="T226" s="123"/>
      <c r="U226" s="27"/>
      <c r="V226" s="32"/>
      <c r="W226" s="23"/>
      <c r="AV226" s="2"/>
    </row>
    <row r="227" spans="1:48" s="28" customFormat="1">
      <c r="B227" s="59"/>
      <c r="C227" s="32"/>
      <c r="D227" s="59"/>
      <c r="E227" s="32"/>
      <c r="F227" s="142"/>
      <c r="J227" s="123"/>
      <c r="K227" s="123"/>
      <c r="L227" s="26"/>
      <c r="M227" s="123"/>
      <c r="N227" s="123"/>
      <c r="O227" s="123"/>
      <c r="P227" s="123"/>
      <c r="Q227" s="123"/>
      <c r="R227" s="123"/>
      <c r="S227" s="123"/>
      <c r="T227" s="123"/>
      <c r="U227" s="23"/>
      <c r="V227" s="32"/>
      <c r="W227" s="23"/>
      <c r="AV227" s="2"/>
    </row>
    <row r="228" spans="1:48" s="28" customFormat="1">
      <c r="B228" s="59"/>
      <c r="C228" s="32"/>
      <c r="D228" s="59"/>
      <c r="E228" s="32"/>
      <c r="F228" s="142"/>
      <c r="J228" s="123"/>
      <c r="K228" s="123"/>
      <c r="L228" s="26"/>
      <c r="M228" s="123"/>
      <c r="N228" s="123"/>
      <c r="O228" s="123"/>
      <c r="P228" s="123"/>
      <c r="Q228" s="123"/>
      <c r="R228" s="123"/>
      <c r="S228" s="123"/>
      <c r="T228" s="123"/>
      <c r="U228" s="27"/>
      <c r="V228" s="32"/>
      <c r="W228" s="23"/>
      <c r="AV228" s="2"/>
    </row>
    <row r="229" spans="1:48" s="28" customFormat="1">
      <c r="B229" s="59"/>
      <c r="C229" s="32"/>
      <c r="D229" s="59"/>
      <c r="E229" s="32"/>
      <c r="F229" s="146"/>
      <c r="J229" s="123"/>
      <c r="K229" s="123"/>
      <c r="L229" s="26"/>
      <c r="M229" s="123"/>
      <c r="N229" s="123"/>
      <c r="O229" s="123"/>
      <c r="P229" s="123"/>
      <c r="Q229" s="123"/>
      <c r="R229" s="123"/>
      <c r="S229" s="123"/>
      <c r="T229" s="123"/>
      <c r="U229" s="32"/>
      <c r="V229" s="32"/>
      <c r="W229" s="23"/>
      <c r="AV229" s="2"/>
    </row>
    <row r="230" spans="1:48">
      <c r="A230" s="28"/>
      <c r="B230" s="59"/>
      <c r="C230" s="32"/>
      <c r="D230" s="59"/>
      <c r="E230" s="32"/>
      <c r="F230" s="142"/>
      <c r="G230" s="28"/>
      <c r="H230" s="28"/>
      <c r="I230" s="28"/>
      <c r="J230" s="123"/>
      <c r="K230" s="123"/>
      <c r="L230" s="26"/>
      <c r="M230" s="123"/>
      <c r="N230" s="123"/>
      <c r="O230" s="123"/>
      <c r="P230" s="123"/>
      <c r="Q230" s="123"/>
      <c r="R230" s="123"/>
      <c r="S230" s="123"/>
      <c r="T230" s="123"/>
      <c r="U230" s="28"/>
      <c r="V230" s="32"/>
      <c r="W230" s="61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</row>
    <row r="231" spans="1:48">
      <c r="A231" s="28"/>
      <c r="B231" s="26"/>
      <c r="C231" s="28"/>
      <c r="D231" s="26"/>
      <c r="E231" s="28"/>
      <c r="F231" s="142"/>
      <c r="G231" s="28"/>
      <c r="H231" s="28"/>
      <c r="I231" s="28"/>
      <c r="J231" s="123"/>
      <c r="K231" s="123"/>
      <c r="L231" s="26"/>
      <c r="M231" s="123"/>
      <c r="N231" s="123"/>
      <c r="O231" s="123"/>
      <c r="P231" s="123"/>
      <c r="Q231" s="123"/>
      <c r="R231" s="123"/>
      <c r="S231" s="123"/>
      <c r="T231" s="123"/>
      <c r="U231" s="28"/>
      <c r="V231" s="32"/>
      <c r="W231" s="23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</row>
    <row r="232" spans="1:48">
      <c r="A232" s="28"/>
      <c r="B232" s="26"/>
      <c r="C232" s="28"/>
      <c r="D232" s="26"/>
      <c r="E232" s="28"/>
      <c r="F232" s="147"/>
      <c r="G232" s="28"/>
      <c r="H232" s="28"/>
      <c r="I232" s="28"/>
      <c r="J232" s="123"/>
      <c r="K232" s="123"/>
      <c r="L232" s="26"/>
      <c r="M232" s="123"/>
      <c r="N232" s="123"/>
      <c r="O232" s="123"/>
      <c r="P232" s="123"/>
      <c r="Q232" s="123"/>
      <c r="R232" s="123"/>
      <c r="S232" s="123"/>
      <c r="T232" s="123"/>
      <c r="U232" s="28"/>
      <c r="V232" s="61"/>
      <c r="W232" s="23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</row>
    <row r="233" spans="1:48">
      <c r="A233" s="28"/>
      <c r="B233" s="26"/>
      <c r="C233" s="28"/>
      <c r="D233" s="26"/>
      <c r="E233" s="28"/>
      <c r="F233" s="148"/>
      <c r="G233" s="28"/>
      <c r="H233" s="28"/>
      <c r="I233" s="28"/>
      <c r="J233" s="123"/>
      <c r="K233" s="123"/>
      <c r="L233" s="26"/>
      <c r="M233" s="123"/>
      <c r="N233" s="123"/>
      <c r="O233" s="123"/>
      <c r="P233" s="123"/>
      <c r="Q233" s="123"/>
      <c r="R233" s="123"/>
      <c r="S233" s="123"/>
      <c r="T233" s="123"/>
      <c r="U233" s="28"/>
      <c r="V233" s="61"/>
      <c r="W233" s="23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</row>
    <row r="234" spans="1:48">
      <c r="A234" s="23"/>
      <c r="B234" s="26"/>
      <c r="C234" s="28"/>
      <c r="D234" s="26"/>
      <c r="E234" s="28"/>
      <c r="F234" s="148"/>
      <c r="G234" s="28"/>
      <c r="H234" s="28"/>
      <c r="I234" s="28"/>
      <c r="J234" s="123"/>
      <c r="K234" s="123"/>
      <c r="L234" s="26"/>
      <c r="M234" s="123"/>
      <c r="N234" s="123"/>
      <c r="O234" s="123"/>
      <c r="P234" s="123"/>
      <c r="Q234" s="123"/>
      <c r="R234" s="123"/>
      <c r="S234" s="123"/>
      <c r="T234" s="123"/>
      <c r="U234" s="28"/>
      <c r="V234" s="61"/>
      <c r="W234" s="23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</row>
    <row r="235" spans="1:48">
      <c r="A235" s="28"/>
      <c r="B235" s="26"/>
      <c r="C235" s="28"/>
      <c r="D235" s="26"/>
      <c r="E235" s="28"/>
      <c r="F235" s="148"/>
      <c r="G235" s="28"/>
      <c r="H235" s="28"/>
      <c r="I235" s="28"/>
      <c r="J235" s="123"/>
      <c r="K235" s="123"/>
      <c r="L235" s="26"/>
      <c r="M235" s="123"/>
      <c r="N235" s="123"/>
      <c r="O235" s="123"/>
      <c r="P235" s="123"/>
      <c r="Q235" s="123"/>
      <c r="R235" s="123"/>
      <c r="S235" s="123"/>
      <c r="T235" s="123"/>
      <c r="U235" s="28"/>
      <c r="V235" s="61"/>
      <c r="W235" s="23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</row>
    <row r="236" spans="1:48">
      <c r="A236" s="32"/>
      <c r="B236" s="26"/>
      <c r="C236" s="28"/>
      <c r="D236" s="26"/>
      <c r="E236" s="28"/>
      <c r="F236" s="147"/>
      <c r="G236" s="28"/>
      <c r="H236" s="28"/>
      <c r="I236" s="28"/>
      <c r="J236" s="123"/>
      <c r="K236" s="123"/>
      <c r="L236" s="26"/>
      <c r="M236" s="123"/>
      <c r="N236" s="123"/>
      <c r="O236" s="123"/>
      <c r="P236" s="123"/>
      <c r="Q236" s="123"/>
      <c r="R236" s="123"/>
      <c r="S236" s="123"/>
      <c r="T236" s="123"/>
      <c r="U236" s="27"/>
      <c r="V236" s="61"/>
      <c r="W236" s="23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</row>
    <row r="237" spans="1:48">
      <c r="A237" s="34"/>
      <c r="B237" s="26"/>
      <c r="C237" s="28"/>
      <c r="D237" s="26"/>
      <c r="E237" s="28"/>
      <c r="F237" s="147"/>
      <c r="G237" s="28"/>
      <c r="H237" s="28"/>
      <c r="I237" s="28"/>
      <c r="J237" s="123"/>
      <c r="K237" s="123"/>
      <c r="L237" s="26"/>
      <c r="M237" s="123"/>
      <c r="N237" s="123"/>
      <c r="O237" s="123"/>
      <c r="P237" s="123"/>
      <c r="Q237" s="123"/>
      <c r="R237" s="123"/>
      <c r="S237" s="123"/>
      <c r="T237" s="123"/>
      <c r="U237" s="27"/>
      <c r="V237" s="61"/>
      <c r="W237" s="23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</row>
    <row r="238" spans="1:48">
      <c r="A238" s="35"/>
      <c r="B238" s="26"/>
      <c r="C238" s="28"/>
      <c r="D238" s="26"/>
      <c r="E238" s="28"/>
      <c r="F238" s="147"/>
      <c r="G238" s="28"/>
      <c r="H238" s="28"/>
      <c r="I238" s="28"/>
      <c r="J238" s="123"/>
      <c r="K238" s="123"/>
      <c r="L238" s="26"/>
      <c r="M238" s="123"/>
      <c r="N238" s="123"/>
      <c r="O238" s="123"/>
      <c r="P238" s="123"/>
      <c r="Q238" s="123"/>
      <c r="R238" s="123"/>
      <c r="S238" s="123"/>
      <c r="T238" s="123"/>
      <c r="U238" s="27"/>
      <c r="V238" s="61"/>
      <c r="W238" s="23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</row>
    <row r="239" spans="1:48">
      <c r="A239" s="35"/>
      <c r="B239" s="26"/>
      <c r="C239" s="28"/>
      <c r="D239" s="26"/>
      <c r="E239" s="28"/>
      <c r="F239" s="147"/>
      <c r="G239" s="28"/>
      <c r="H239" s="28"/>
      <c r="I239" s="28"/>
      <c r="J239" s="123"/>
      <c r="K239" s="123"/>
      <c r="L239" s="26"/>
      <c r="M239" s="123"/>
      <c r="N239" s="123"/>
      <c r="O239" s="123"/>
      <c r="P239" s="123"/>
      <c r="Q239" s="123"/>
      <c r="R239" s="123"/>
      <c r="S239" s="123"/>
      <c r="T239" s="123"/>
      <c r="U239" s="27"/>
      <c r="V239" s="32"/>
      <c r="W239" s="23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</row>
    <row r="240" spans="1:48">
      <c r="A240" s="35"/>
      <c r="B240" s="26"/>
      <c r="C240" s="28"/>
      <c r="D240" s="26"/>
      <c r="E240" s="28"/>
      <c r="F240" s="147"/>
      <c r="G240" s="28"/>
      <c r="H240" s="28"/>
      <c r="I240" s="28"/>
      <c r="J240" s="123"/>
      <c r="K240" s="123"/>
      <c r="L240" s="26"/>
      <c r="M240" s="123"/>
      <c r="N240" s="123"/>
      <c r="O240" s="123"/>
      <c r="P240" s="123"/>
      <c r="Q240" s="123"/>
      <c r="R240" s="123"/>
      <c r="S240" s="123"/>
      <c r="T240" s="123"/>
      <c r="U240" s="27"/>
      <c r="V240" s="32"/>
      <c r="W240" s="23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</row>
    <row r="241" spans="1:33">
      <c r="A241" s="33"/>
      <c r="B241" s="26"/>
      <c r="C241" s="28"/>
      <c r="D241" s="26"/>
      <c r="E241" s="28"/>
      <c r="F241" s="147"/>
      <c r="G241" s="28"/>
      <c r="H241" s="28"/>
      <c r="I241" s="28"/>
      <c r="J241" s="123"/>
      <c r="K241" s="123"/>
      <c r="L241" s="26"/>
      <c r="M241" s="123"/>
      <c r="N241" s="123"/>
      <c r="O241" s="123"/>
      <c r="P241" s="123"/>
      <c r="Q241" s="123"/>
      <c r="R241" s="123"/>
      <c r="S241" s="123"/>
      <c r="T241" s="123"/>
      <c r="U241" s="27"/>
      <c r="V241" s="32"/>
      <c r="W241" s="23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</row>
    <row r="242" spans="1:33">
      <c r="A242" s="33"/>
      <c r="B242" s="26"/>
      <c r="C242" s="28"/>
      <c r="D242" s="26"/>
      <c r="E242" s="28"/>
      <c r="F242" s="142"/>
      <c r="G242" s="28"/>
      <c r="H242" s="28"/>
      <c r="I242" s="28"/>
      <c r="J242" s="123"/>
      <c r="K242" s="123"/>
      <c r="L242" s="26"/>
      <c r="M242" s="123"/>
      <c r="N242" s="123"/>
      <c r="O242" s="123"/>
      <c r="P242" s="123"/>
      <c r="Q242" s="123"/>
      <c r="R242" s="123"/>
      <c r="S242" s="123"/>
      <c r="T242" s="123"/>
      <c r="U242" s="27"/>
      <c r="V242" s="59"/>
      <c r="W242" s="23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</row>
    <row r="243" spans="1:33">
      <c r="A243" s="33"/>
      <c r="B243" s="26"/>
      <c r="C243" s="28"/>
      <c r="D243" s="26"/>
      <c r="E243" s="28"/>
      <c r="F243" s="142"/>
      <c r="G243" s="28"/>
      <c r="H243" s="28"/>
      <c r="I243" s="28"/>
      <c r="J243" s="123"/>
      <c r="K243" s="123"/>
      <c r="L243" s="26"/>
      <c r="M243" s="123"/>
      <c r="N243" s="123"/>
      <c r="O243" s="123"/>
      <c r="P243" s="123"/>
      <c r="Q243" s="123"/>
      <c r="R243" s="123"/>
      <c r="S243" s="123"/>
      <c r="T243" s="123"/>
      <c r="U243" s="27"/>
      <c r="V243" s="26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</row>
    <row r="244" spans="1:33">
      <c r="A244" s="33"/>
      <c r="B244" s="26"/>
      <c r="C244" s="28"/>
      <c r="D244" s="26"/>
      <c r="E244" s="28"/>
      <c r="F244" s="142"/>
      <c r="G244" s="28"/>
      <c r="H244" s="28"/>
      <c r="I244" s="28"/>
      <c r="J244" s="123"/>
      <c r="K244" s="123"/>
      <c r="L244" s="26"/>
      <c r="M244" s="123"/>
      <c r="N244" s="123"/>
      <c r="O244" s="123"/>
      <c r="P244" s="123"/>
      <c r="Q244" s="123"/>
      <c r="R244" s="123"/>
      <c r="S244" s="123"/>
      <c r="T244" s="123"/>
      <c r="U244" s="27"/>
      <c r="V244" s="26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</row>
    <row r="245" spans="1:33">
      <c r="A245" s="33"/>
      <c r="B245" s="26"/>
      <c r="C245" s="28"/>
      <c r="D245" s="26"/>
      <c r="E245" s="28"/>
      <c r="F245" s="145"/>
      <c r="G245" s="28"/>
      <c r="H245" s="28"/>
      <c r="I245" s="28"/>
      <c r="J245" s="123"/>
      <c r="K245" s="123"/>
      <c r="L245" s="26"/>
      <c r="M245" s="123"/>
      <c r="N245" s="123"/>
      <c r="O245" s="123"/>
      <c r="P245" s="123"/>
      <c r="Q245" s="123"/>
      <c r="R245" s="123"/>
      <c r="S245" s="123"/>
      <c r="T245" s="123"/>
      <c r="U245" s="27"/>
      <c r="V245" s="26"/>
      <c r="W245" s="28"/>
      <c r="X245" s="32"/>
      <c r="Y245" s="32"/>
      <c r="Z245" s="32"/>
      <c r="AA245" s="32"/>
      <c r="AB245" s="32"/>
      <c r="AC245" s="32"/>
      <c r="AD245" s="32"/>
      <c r="AE245" s="32"/>
      <c r="AF245" s="32"/>
      <c r="AG245" s="32"/>
    </row>
    <row r="246" spans="1:33">
      <c r="A246" s="33"/>
      <c r="B246" s="26"/>
      <c r="C246" s="28"/>
      <c r="D246" s="26"/>
      <c r="E246" s="28"/>
      <c r="F246" s="145"/>
      <c r="G246" s="28"/>
      <c r="H246" s="28"/>
      <c r="I246" s="28"/>
      <c r="J246" s="123"/>
      <c r="K246" s="123"/>
      <c r="L246" s="26"/>
      <c r="M246" s="123"/>
      <c r="N246" s="123"/>
      <c r="O246" s="123"/>
      <c r="P246" s="123"/>
      <c r="Q246" s="123"/>
      <c r="R246" s="123"/>
      <c r="S246" s="123"/>
      <c r="T246" s="123"/>
      <c r="U246" s="27"/>
      <c r="V246" s="26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</row>
    <row r="247" spans="1:33">
      <c r="A247" s="28"/>
      <c r="B247" s="26"/>
      <c r="C247" s="28"/>
      <c r="D247" s="26"/>
      <c r="E247" s="28"/>
      <c r="F247" s="142"/>
      <c r="G247" s="28"/>
      <c r="H247" s="28"/>
      <c r="I247" s="28"/>
      <c r="J247" s="123"/>
      <c r="K247" s="123"/>
      <c r="L247" s="26"/>
      <c r="M247" s="123"/>
      <c r="N247" s="123"/>
      <c r="O247" s="123"/>
      <c r="P247" s="123"/>
      <c r="Q247" s="123"/>
      <c r="R247" s="123"/>
      <c r="S247" s="123"/>
      <c r="T247" s="123"/>
      <c r="U247" s="27"/>
      <c r="V247" s="26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</row>
    <row r="248" spans="1:33">
      <c r="A248" s="28"/>
      <c r="B248" s="26"/>
      <c r="C248" s="28"/>
      <c r="D248" s="26"/>
      <c r="E248" s="28"/>
      <c r="F248" s="142"/>
      <c r="G248" s="28"/>
      <c r="H248" s="28"/>
      <c r="I248" s="28"/>
      <c r="J248" s="123"/>
      <c r="K248" s="123"/>
      <c r="L248" s="26"/>
      <c r="M248" s="123"/>
      <c r="N248" s="123"/>
      <c r="O248" s="123"/>
      <c r="P248" s="123"/>
      <c r="Q248" s="123"/>
      <c r="R248" s="123"/>
      <c r="S248" s="123"/>
      <c r="T248" s="123"/>
      <c r="U248" s="27"/>
      <c r="V248" s="26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</row>
    <row r="249" spans="1:33">
      <c r="A249" s="28"/>
      <c r="B249" s="26"/>
      <c r="C249" s="28"/>
      <c r="D249" s="26"/>
      <c r="E249" s="28"/>
      <c r="F249" s="142"/>
      <c r="G249" s="28"/>
      <c r="H249" s="28"/>
      <c r="I249" s="28"/>
      <c r="J249" s="123"/>
      <c r="K249" s="123"/>
      <c r="L249" s="26"/>
      <c r="M249" s="123"/>
      <c r="N249" s="123"/>
      <c r="O249" s="123"/>
      <c r="P249" s="123"/>
      <c r="Q249" s="123"/>
      <c r="R249" s="123"/>
      <c r="S249" s="123"/>
      <c r="T249" s="123"/>
      <c r="U249" s="27"/>
      <c r="V249" s="26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</row>
    <row r="250" spans="1:33" s="32" customFormat="1">
      <c r="A250" s="36"/>
      <c r="B250" s="26"/>
      <c r="C250" s="28"/>
      <c r="D250" s="26"/>
      <c r="E250" s="28"/>
      <c r="F250" s="142"/>
      <c r="G250" s="28"/>
      <c r="H250" s="28"/>
      <c r="I250" s="28"/>
      <c r="J250" s="123"/>
      <c r="K250" s="123"/>
      <c r="L250" s="26"/>
      <c r="M250" s="123"/>
      <c r="N250" s="123"/>
      <c r="O250" s="123"/>
      <c r="P250" s="123"/>
      <c r="Q250" s="123"/>
      <c r="R250" s="123"/>
      <c r="S250" s="123"/>
      <c r="T250" s="123"/>
      <c r="U250" s="26"/>
      <c r="V250" s="26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</row>
    <row r="251" spans="1:33">
      <c r="A251" s="36"/>
      <c r="B251" s="26"/>
      <c r="C251" s="28"/>
      <c r="D251" s="26"/>
      <c r="E251" s="28"/>
      <c r="F251" s="142"/>
      <c r="G251" s="28"/>
      <c r="H251" s="28"/>
      <c r="I251" s="28"/>
      <c r="J251" s="123"/>
      <c r="K251" s="123"/>
      <c r="L251" s="26"/>
      <c r="M251" s="123"/>
      <c r="N251" s="123"/>
      <c r="O251" s="123"/>
      <c r="P251" s="123"/>
      <c r="Q251" s="123"/>
      <c r="R251" s="123"/>
      <c r="S251" s="123"/>
      <c r="T251" s="123"/>
      <c r="U251" s="26"/>
      <c r="V251" s="26"/>
      <c r="W251" s="32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</row>
    <row r="252" spans="1:33">
      <c r="A252" s="28"/>
      <c r="B252" s="26"/>
      <c r="C252" s="28"/>
      <c r="D252" s="26"/>
      <c r="E252" s="28"/>
      <c r="F252" s="142"/>
      <c r="G252" s="28"/>
      <c r="H252" s="28"/>
      <c r="I252" s="28"/>
      <c r="J252" s="123"/>
      <c r="K252" s="123"/>
      <c r="L252" s="26"/>
      <c r="M252" s="123"/>
      <c r="N252" s="123"/>
      <c r="O252" s="123"/>
      <c r="P252" s="123"/>
      <c r="Q252" s="123"/>
      <c r="R252" s="123"/>
      <c r="S252" s="123"/>
      <c r="T252" s="123"/>
      <c r="U252" s="26"/>
      <c r="V252" s="26"/>
      <c r="W252" s="32"/>
      <c r="X252" s="23"/>
      <c r="Y252" s="33"/>
      <c r="Z252" s="28"/>
      <c r="AA252" s="28"/>
      <c r="AB252" s="28"/>
      <c r="AC252" s="28"/>
      <c r="AD252" s="28"/>
      <c r="AE252" s="28"/>
      <c r="AF252" s="28"/>
      <c r="AG252" s="28"/>
    </row>
    <row r="253" spans="1:33">
      <c r="A253" s="28"/>
      <c r="B253" s="26"/>
      <c r="C253" s="28"/>
      <c r="D253" s="26"/>
      <c r="E253" s="28"/>
      <c r="F253" s="142"/>
      <c r="G253" s="28"/>
      <c r="H253" s="28"/>
      <c r="I253" s="28"/>
      <c r="J253" s="123"/>
      <c r="K253" s="123"/>
      <c r="L253" s="26"/>
      <c r="M253" s="123"/>
      <c r="N253" s="123"/>
      <c r="O253" s="142"/>
      <c r="P253" s="142"/>
      <c r="Q253" s="142"/>
      <c r="R253" s="142"/>
      <c r="S253" s="142"/>
      <c r="T253" s="142"/>
      <c r="U253" s="26"/>
      <c r="V253" s="23"/>
      <c r="W253" s="32"/>
      <c r="X253" s="23"/>
      <c r="Y253" s="36"/>
      <c r="Z253" s="28"/>
      <c r="AA253" s="28"/>
      <c r="AB253" s="28"/>
      <c r="AC253" s="28"/>
      <c r="AD253" s="28"/>
      <c r="AE253" s="28"/>
      <c r="AF253" s="28"/>
      <c r="AG253" s="28"/>
    </row>
    <row r="254" spans="1:33">
      <c r="A254" s="28"/>
      <c r="B254" s="26"/>
      <c r="C254" s="28"/>
      <c r="D254" s="26"/>
      <c r="E254" s="28"/>
      <c r="F254" s="142"/>
      <c r="G254" s="28"/>
      <c r="H254" s="28"/>
      <c r="I254" s="28"/>
      <c r="J254" s="123"/>
      <c r="K254" s="123"/>
      <c r="L254" s="26"/>
      <c r="M254" s="123"/>
      <c r="N254" s="123"/>
      <c r="O254" s="142"/>
      <c r="P254" s="142"/>
      <c r="Q254" s="142"/>
      <c r="R254" s="142"/>
      <c r="S254" s="142"/>
      <c r="T254" s="142"/>
      <c r="U254" s="26"/>
      <c r="V254" s="23"/>
      <c r="W254" s="32"/>
      <c r="X254" s="23"/>
      <c r="Y254" s="36"/>
      <c r="Z254" s="28"/>
      <c r="AA254" s="28"/>
      <c r="AB254" s="28"/>
      <c r="AC254" s="28"/>
      <c r="AD254" s="28"/>
      <c r="AE254" s="28"/>
      <c r="AF254" s="28"/>
      <c r="AG254" s="28"/>
    </row>
    <row r="255" spans="1:33">
      <c r="A255" s="28"/>
      <c r="B255" s="26"/>
      <c r="C255" s="28"/>
      <c r="D255" s="26"/>
      <c r="E255" s="28"/>
      <c r="F255" s="142"/>
      <c r="G255" s="28"/>
      <c r="H255" s="28"/>
      <c r="I255" s="28"/>
      <c r="J255" s="123"/>
      <c r="K255" s="123"/>
      <c r="L255" s="26"/>
      <c r="M255" s="123"/>
      <c r="N255" s="123"/>
      <c r="O255" s="142"/>
      <c r="P255" s="142"/>
      <c r="Q255" s="142"/>
      <c r="R255" s="142"/>
      <c r="S255" s="142"/>
      <c r="T255" s="142"/>
      <c r="U255" s="26"/>
      <c r="V255" s="23"/>
      <c r="W255" s="32"/>
      <c r="X255" s="23"/>
      <c r="Y255" s="33"/>
      <c r="Z255" s="28"/>
      <c r="AA255" s="28"/>
      <c r="AB255" s="28"/>
      <c r="AC255" s="28"/>
      <c r="AD255" s="28"/>
      <c r="AE255" s="28"/>
      <c r="AF255" s="28"/>
      <c r="AG255" s="28"/>
    </row>
    <row r="256" spans="1:33">
      <c r="A256" s="28"/>
      <c r="B256" s="26"/>
      <c r="C256" s="28"/>
      <c r="D256" s="26"/>
      <c r="E256" s="28"/>
      <c r="F256" s="142"/>
      <c r="G256" s="28"/>
      <c r="H256" s="28"/>
      <c r="I256" s="28"/>
      <c r="J256" s="123"/>
      <c r="K256" s="123"/>
      <c r="L256" s="26"/>
      <c r="M256" s="123"/>
      <c r="N256" s="123"/>
      <c r="O256" s="142"/>
      <c r="P256" s="142"/>
      <c r="Q256" s="142"/>
      <c r="R256" s="142"/>
      <c r="S256" s="142"/>
      <c r="T256" s="142"/>
      <c r="U256" s="26"/>
      <c r="V256" s="23"/>
      <c r="W256" s="32"/>
      <c r="X256" s="23"/>
      <c r="Y256" s="33"/>
      <c r="Z256" s="28"/>
      <c r="AA256" s="28"/>
      <c r="AB256" s="28"/>
      <c r="AC256" s="28"/>
      <c r="AD256" s="28"/>
      <c r="AE256" s="28"/>
      <c r="AF256" s="28"/>
      <c r="AG256" s="28"/>
    </row>
    <row r="257" spans="1:33">
      <c r="A257" s="28"/>
      <c r="B257" s="26"/>
      <c r="C257" s="28"/>
      <c r="D257" s="26"/>
      <c r="E257" s="28"/>
      <c r="F257" s="142"/>
      <c r="G257" s="28"/>
      <c r="H257" s="28"/>
      <c r="I257" s="28"/>
      <c r="J257" s="123"/>
      <c r="K257" s="123"/>
      <c r="L257" s="26"/>
      <c r="M257" s="123"/>
      <c r="N257" s="123"/>
      <c r="O257" s="142"/>
      <c r="P257" s="142"/>
      <c r="Q257" s="142"/>
      <c r="R257" s="142"/>
      <c r="S257" s="142"/>
      <c r="T257" s="142"/>
      <c r="U257" s="26"/>
      <c r="V257" s="23"/>
      <c r="W257" s="32"/>
      <c r="X257" s="23"/>
      <c r="Y257" s="33"/>
      <c r="Z257" s="28"/>
      <c r="AA257" s="28"/>
      <c r="AB257" s="28"/>
      <c r="AC257" s="28"/>
      <c r="AD257" s="28"/>
      <c r="AE257" s="28"/>
      <c r="AF257" s="28"/>
      <c r="AG257" s="28"/>
    </row>
    <row r="258" spans="1:33">
      <c r="A258" s="28"/>
      <c r="B258" s="26"/>
      <c r="C258" s="28"/>
      <c r="D258" s="26"/>
      <c r="E258" s="28"/>
      <c r="F258" s="142"/>
      <c r="G258" s="28"/>
      <c r="H258" s="28"/>
      <c r="I258" s="28"/>
      <c r="J258" s="123"/>
      <c r="K258" s="123"/>
      <c r="L258" s="26"/>
      <c r="M258" s="123"/>
      <c r="N258" s="123"/>
      <c r="O258" s="142"/>
      <c r="P258" s="142"/>
      <c r="Q258" s="142"/>
      <c r="R258" s="142"/>
      <c r="S258" s="142"/>
      <c r="T258" s="142"/>
      <c r="U258" s="26"/>
      <c r="V258" s="23"/>
      <c r="W258" s="32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</row>
    <row r="259" spans="1:33">
      <c r="A259" s="28"/>
      <c r="B259" s="26"/>
      <c r="C259" s="28"/>
      <c r="D259" s="26"/>
      <c r="E259" s="28"/>
      <c r="F259" s="142"/>
      <c r="G259" s="28"/>
      <c r="H259" s="28"/>
      <c r="I259" s="28"/>
      <c r="J259" s="123"/>
      <c r="K259" s="123"/>
      <c r="L259" s="26"/>
      <c r="M259" s="123"/>
      <c r="N259" s="123"/>
      <c r="O259" s="142"/>
      <c r="P259" s="142"/>
      <c r="Q259" s="142"/>
      <c r="R259" s="142"/>
      <c r="S259" s="142"/>
      <c r="T259" s="142"/>
      <c r="U259" s="26"/>
      <c r="V259" s="23"/>
      <c r="W259" s="32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</row>
    <row r="260" spans="1:33">
      <c r="A260" s="28"/>
      <c r="B260" s="26"/>
      <c r="C260" s="28"/>
      <c r="D260" s="26"/>
      <c r="E260" s="28"/>
      <c r="F260" s="142"/>
      <c r="G260" s="28"/>
      <c r="H260" s="28"/>
      <c r="I260" s="28"/>
      <c r="J260" s="123"/>
      <c r="K260" s="123"/>
      <c r="L260" s="26"/>
      <c r="M260" s="123"/>
      <c r="N260" s="123"/>
      <c r="O260" s="142"/>
      <c r="P260" s="142"/>
      <c r="Q260" s="142"/>
      <c r="R260" s="142"/>
      <c r="S260" s="142"/>
      <c r="T260" s="142"/>
      <c r="U260" s="26"/>
      <c r="V260" s="23"/>
      <c r="W260" s="32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</row>
    <row r="261" spans="1:33">
      <c r="A261" s="28"/>
      <c r="B261" s="26"/>
      <c r="C261" s="28"/>
      <c r="D261" s="26"/>
      <c r="E261" s="28"/>
      <c r="F261" s="142"/>
      <c r="G261" s="28"/>
      <c r="H261" s="28"/>
      <c r="I261" s="28"/>
      <c r="J261" s="123"/>
      <c r="K261" s="123"/>
      <c r="L261" s="26"/>
      <c r="M261" s="123"/>
      <c r="N261" s="123"/>
      <c r="O261" s="142"/>
      <c r="P261" s="142"/>
      <c r="Q261" s="142"/>
      <c r="R261" s="142"/>
      <c r="S261" s="142"/>
      <c r="T261" s="142"/>
      <c r="U261" s="26"/>
      <c r="V261" s="23"/>
      <c r="W261" s="32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</row>
    <row r="262" spans="1:33">
      <c r="A262" s="28"/>
      <c r="B262" s="26"/>
      <c r="C262" s="28"/>
      <c r="D262" s="26"/>
      <c r="E262" s="28"/>
      <c r="F262" s="142"/>
      <c r="G262" s="28"/>
      <c r="H262" s="28"/>
      <c r="I262" s="28"/>
      <c r="J262" s="123"/>
      <c r="K262" s="123"/>
      <c r="L262" s="26"/>
      <c r="M262" s="123"/>
      <c r="N262" s="123"/>
      <c r="O262" s="142"/>
      <c r="P262" s="142"/>
      <c r="Q262" s="142"/>
      <c r="R262" s="142"/>
      <c r="S262" s="142"/>
      <c r="T262" s="142"/>
      <c r="U262" s="26"/>
      <c r="V262" s="23"/>
      <c r="W262" s="32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</row>
    <row r="263" spans="1:33">
      <c r="A263" s="28"/>
      <c r="B263" s="26"/>
      <c r="C263" s="28"/>
      <c r="D263" s="26"/>
      <c r="E263" s="28"/>
      <c r="F263" s="142"/>
      <c r="G263" s="28"/>
      <c r="H263" s="28"/>
      <c r="I263" s="28"/>
      <c r="J263" s="123"/>
      <c r="K263" s="123"/>
      <c r="L263" s="26"/>
      <c r="M263" s="123"/>
      <c r="N263" s="123"/>
      <c r="O263" s="142"/>
      <c r="P263" s="142"/>
      <c r="Q263" s="142"/>
      <c r="R263" s="142"/>
      <c r="S263" s="142"/>
      <c r="T263" s="142"/>
      <c r="U263" s="26"/>
      <c r="V263" s="23"/>
      <c r="W263" s="32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</row>
    <row r="264" spans="1:33">
      <c r="A264" s="28"/>
      <c r="B264" s="26"/>
      <c r="C264" s="28"/>
      <c r="D264" s="26"/>
      <c r="E264" s="28"/>
      <c r="F264" s="142"/>
      <c r="G264" s="28"/>
      <c r="H264" s="28"/>
      <c r="I264" s="28"/>
      <c r="J264" s="123"/>
      <c r="K264" s="123"/>
      <c r="L264" s="26"/>
      <c r="M264" s="123"/>
      <c r="N264" s="123"/>
      <c r="O264" s="142"/>
      <c r="P264" s="142"/>
      <c r="Q264" s="142"/>
      <c r="R264" s="142"/>
      <c r="S264" s="142"/>
      <c r="T264" s="142"/>
      <c r="U264" s="26"/>
      <c r="V264" s="23"/>
      <c r="W264" s="32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</row>
    <row r="265" spans="1:33">
      <c r="A265" s="28"/>
      <c r="B265" s="26"/>
      <c r="C265" s="28"/>
      <c r="D265" s="26"/>
      <c r="E265" s="28"/>
      <c r="F265" s="142"/>
      <c r="G265" s="28"/>
      <c r="H265" s="28"/>
      <c r="I265" s="28"/>
      <c r="J265" s="123"/>
      <c r="K265" s="123"/>
      <c r="L265" s="26"/>
      <c r="M265" s="123"/>
      <c r="N265" s="123"/>
      <c r="O265" s="142"/>
      <c r="P265" s="142"/>
      <c r="Q265" s="142"/>
      <c r="R265" s="142"/>
      <c r="S265" s="142"/>
      <c r="T265" s="142"/>
      <c r="U265" s="26"/>
      <c r="V265" s="23"/>
      <c r="W265" s="32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</row>
    <row r="266" spans="1:33">
      <c r="A266" s="28"/>
      <c r="B266" s="26"/>
      <c r="C266" s="28"/>
      <c r="D266" s="26"/>
      <c r="E266" s="28"/>
      <c r="F266" s="142"/>
      <c r="G266" s="28"/>
      <c r="H266" s="28"/>
      <c r="I266" s="28"/>
      <c r="J266" s="123"/>
      <c r="K266" s="123"/>
      <c r="L266" s="26"/>
      <c r="M266" s="123"/>
      <c r="N266" s="123"/>
      <c r="O266" s="142"/>
      <c r="P266" s="142"/>
      <c r="Q266" s="142"/>
      <c r="R266" s="142"/>
      <c r="S266" s="142"/>
      <c r="T266" s="142"/>
      <c r="U266" s="26"/>
      <c r="V266" s="23"/>
      <c r="W266" s="32"/>
      <c r="X266" s="32"/>
      <c r="Y266" s="32"/>
      <c r="Z266" s="32"/>
      <c r="AA266" s="32"/>
      <c r="AB266" s="32"/>
      <c r="AC266" s="32"/>
      <c r="AD266" s="32"/>
      <c r="AE266" s="32"/>
      <c r="AF266" s="32"/>
      <c r="AG266" s="32"/>
    </row>
    <row r="267" spans="1:33">
      <c r="A267" s="28"/>
      <c r="B267" s="26"/>
      <c r="C267" s="28"/>
      <c r="D267" s="26"/>
      <c r="E267" s="28"/>
      <c r="F267" s="142"/>
      <c r="G267" s="28"/>
      <c r="H267" s="28"/>
      <c r="I267" s="28"/>
      <c r="J267" s="123"/>
      <c r="K267" s="123"/>
      <c r="L267" s="26"/>
      <c r="M267" s="123"/>
      <c r="N267" s="123"/>
      <c r="O267" s="142"/>
      <c r="P267" s="142"/>
      <c r="Q267" s="142"/>
      <c r="R267" s="142"/>
      <c r="S267" s="142"/>
      <c r="T267" s="142"/>
      <c r="U267" s="26"/>
      <c r="V267" s="23"/>
      <c r="W267" s="32"/>
      <c r="X267" s="32"/>
      <c r="Y267" s="32"/>
      <c r="Z267" s="32"/>
      <c r="AA267" s="32"/>
      <c r="AB267" s="32"/>
      <c r="AC267" s="32"/>
      <c r="AD267" s="32"/>
      <c r="AE267" s="32"/>
      <c r="AF267" s="32"/>
      <c r="AG267" s="32"/>
    </row>
    <row r="268" spans="1:33">
      <c r="A268" s="28"/>
      <c r="B268" s="26"/>
      <c r="C268" s="28"/>
      <c r="D268" s="26"/>
      <c r="E268" s="28"/>
      <c r="F268" s="142"/>
      <c r="G268" s="28"/>
      <c r="H268" s="28"/>
      <c r="I268" s="28"/>
      <c r="J268" s="123"/>
      <c r="K268" s="123"/>
      <c r="L268" s="26"/>
      <c r="M268" s="123"/>
      <c r="N268" s="123"/>
      <c r="O268" s="142"/>
      <c r="P268" s="142"/>
      <c r="Q268" s="142"/>
      <c r="R268" s="142"/>
      <c r="S268" s="142"/>
      <c r="T268" s="142"/>
      <c r="U268" s="26"/>
      <c r="V268" s="23"/>
      <c r="W268" s="32"/>
      <c r="X268" s="32"/>
      <c r="Y268" s="32"/>
      <c r="Z268" s="32"/>
      <c r="AA268" s="32"/>
      <c r="AB268" s="32"/>
      <c r="AC268" s="32"/>
      <c r="AD268" s="32"/>
      <c r="AE268" s="32"/>
      <c r="AF268" s="32"/>
      <c r="AG268" s="32"/>
    </row>
    <row r="269" spans="1:33">
      <c r="A269" s="28"/>
      <c r="B269" s="26"/>
      <c r="C269" s="28"/>
      <c r="D269" s="26"/>
      <c r="E269" s="28"/>
      <c r="F269" s="142"/>
      <c r="G269" s="28"/>
      <c r="I269" s="28"/>
      <c r="J269" s="123"/>
      <c r="K269" s="123"/>
      <c r="L269" s="26"/>
      <c r="M269" s="123"/>
      <c r="N269" s="123"/>
      <c r="O269" s="142"/>
      <c r="P269" s="142"/>
      <c r="Q269" s="142"/>
      <c r="R269" s="142"/>
      <c r="S269" s="142"/>
      <c r="T269" s="142"/>
      <c r="U269" s="26"/>
      <c r="V269" s="23"/>
      <c r="W269" s="32"/>
      <c r="X269" s="32"/>
      <c r="Y269" s="32"/>
      <c r="Z269" s="32"/>
      <c r="AA269" s="32"/>
      <c r="AB269" s="32"/>
      <c r="AC269" s="32"/>
      <c r="AD269" s="32"/>
      <c r="AE269" s="32"/>
      <c r="AF269" s="32"/>
      <c r="AG269" s="32"/>
    </row>
    <row r="270" spans="1:33">
      <c r="A270" s="28"/>
      <c r="B270" s="26"/>
      <c r="C270" s="28"/>
      <c r="D270" s="26"/>
      <c r="E270" s="28"/>
      <c r="F270" s="142"/>
      <c r="G270" s="28"/>
      <c r="I270" s="28"/>
      <c r="J270" s="123"/>
      <c r="K270" s="123"/>
      <c r="L270" s="26"/>
      <c r="M270" s="123"/>
      <c r="N270" s="123"/>
      <c r="O270" s="142"/>
      <c r="P270" s="142"/>
      <c r="Q270" s="142"/>
      <c r="R270" s="142"/>
      <c r="S270" s="142"/>
      <c r="T270" s="142"/>
      <c r="U270" s="26"/>
      <c r="V270" s="23"/>
      <c r="W270" s="32"/>
      <c r="X270" s="32"/>
      <c r="Y270" s="32"/>
      <c r="Z270" s="32"/>
      <c r="AA270" s="32"/>
      <c r="AB270" s="32"/>
      <c r="AC270" s="32"/>
      <c r="AD270" s="32"/>
      <c r="AE270" s="32"/>
      <c r="AF270" s="32"/>
      <c r="AG270" s="32"/>
    </row>
    <row r="271" spans="1:33" s="32" customFormat="1">
      <c r="A271" s="28"/>
      <c r="B271" s="26"/>
      <c r="C271" s="28"/>
      <c r="D271" s="26"/>
      <c r="E271" s="28"/>
      <c r="F271" s="142"/>
      <c r="G271" s="28"/>
      <c r="H271" s="2"/>
      <c r="I271" s="28"/>
      <c r="J271" s="123"/>
      <c r="K271" s="123"/>
      <c r="L271" s="26"/>
      <c r="M271" s="123"/>
      <c r="N271" s="123"/>
      <c r="O271" s="142"/>
      <c r="P271" s="142"/>
      <c r="Q271" s="142"/>
      <c r="R271" s="142"/>
      <c r="S271" s="142"/>
      <c r="T271" s="142"/>
      <c r="U271" s="26"/>
      <c r="V271" s="23"/>
    </row>
    <row r="272" spans="1:33" s="32" customFormat="1">
      <c r="A272" s="28"/>
      <c r="B272" s="26"/>
      <c r="C272" s="28"/>
      <c r="D272" s="26"/>
      <c r="E272" s="28"/>
      <c r="F272" s="142"/>
      <c r="G272" s="28"/>
      <c r="H272" s="2"/>
      <c r="I272" s="28"/>
      <c r="J272" s="123"/>
      <c r="K272" s="123"/>
      <c r="L272" s="26"/>
      <c r="M272" s="123"/>
      <c r="N272" s="123"/>
      <c r="O272" s="142"/>
      <c r="P272" s="142"/>
      <c r="Q272" s="142"/>
      <c r="R272" s="142"/>
      <c r="S272" s="142"/>
      <c r="T272" s="142"/>
      <c r="U272" s="26"/>
      <c r="V272" s="23"/>
    </row>
    <row r="273" spans="1:47" s="32" customFormat="1">
      <c r="A273" s="28"/>
      <c r="B273" s="26"/>
      <c r="C273" s="28"/>
      <c r="D273" s="26"/>
      <c r="E273" s="28"/>
      <c r="F273" s="142"/>
      <c r="G273" s="28"/>
      <c r="H273" s="2"/>
      <c r="I273" s="28"/>
      <c r="J273" s="123"/>
      <c r="K273" s="123"/>
      <c r="L273" s="26"/>
      <c r="M273" s="123"/>
      <c r="N273" s="100"/>
      <c r="O273" s="142"/>
      <c r="P273" s="142"/>
      <c r="Q273" s="142"/>
      <c r="R273" s="142"/>
      <c r="S273" s="142"/>
      <c r="T273" s="142"/>
      <c r="U273" s="26"/>
      <c r="V273" s="23"/>
      <c r="W273" s="59"/>
    </row>
    <row r="274" spans="1:47" s="32" customFormat="1">
      <c r="A274" s="28"/>
      <c r="B274" s="26"/>
      <c r="C274" s="28"/>
      <c r="D274" s="26"/>
      <c r="E274" s="28"/>
      <c r="F274" s="136"/>
      <c r="G274" s="28"/>
      <c r="H274" s="2"/>
      <c r="I274" s="28"/>
      <c r="J274" s="123"/>
      <c r="K274" s="123"/>
      <c r="L274" s="26"/>
      <c r="M274" s="123"/>
      <c r="N274" s="100"/>
      <c r="O274" s="142"/>
      <c r="P274" s="142"/>
      <c r="Q274" s="142"/>
      <c r="R274" s="142"/>
      <c r="S274" s="142"/>
      <c r="T274" s="142"/>
      <c r="U274" s="26"/>
      <c r="V274" s="23"/>
      <c r="W274" s="26"/>
    </row>
    <row r="275" spans="1:47" s="32" customFormat="1">
      <c r="A275" s="28"/>
      <c r="B275" s="26"/>
      <c r="C275" s="28"/>
      <c r="D275" s="26"/>
      <c r="E275" s="28"/>
      <c r="F275" s="136"/>
      <c r="G275" s="28"/>
      <c r="H275" s="2"/>
      <c r="I275" s="28"/>
      <c r="J275" s="123"/>
      <c r="K275" s="123"/>
      <c r="L275" s="26"/>
      <c r="M275" s="123"/>
      <c r="N275" s="100"/>
      <c r="O275" s="142"/>
      <c r="P275" s="142"/>
      <c r="Q275" s="142"/>
      <c r="R275" s="142"/>
      <c r="S275" s="142"/>
      <c r="T275" s="142"/>
      <c r="U275" s="26"/>
      <c r="V275" s="23"/>
      <c r="W275" s="26"/>
    </row>
    <row r="276" spans="1:47" s="32" customFormat="1">
      <c r="A276" s="28"/>
      <c r="B276" s="26"/>
      <c r="C276" s="28"/>
      <c r="D276" s="26"/>
      <c r="E276" s="28"/>
      <c r="F276" s="136"/>
      <c r="G276" s="28"/>
      <c r="H276" s="2"/>
      <c r="I276" s="28"/>
      <c r="J276" s="123"/>
      <c r="K276" s="123"/>
      <c r="L276" s="26"/>
      <c r="M276" s="123"/>
      <c r="N276" s="100"/>
      <c r="O276" s="142"/>
      <c r="P276" s="142"/>
      <c r="Q276" s="142"/>
      <c r="R276" s="142"/>
      <c r="S276" s="142"/>
      <c r="T276" s="142"/>
      <c r="U276" s="26"/>
      <c r="V276" s="23"/>
      <c r="W276" s="26"/>
    </row>
    <row r="277" spans="1:47" s="32" customFormat="1">
      <c r="A277" s="28"/>
      <c r="B277" s="26"/>
      <c r="C277" s="28"/>
      <c r="D277" s="26"/>
      <c r="E277" s="28"/>
      <c r="F277" s="136"/>
      <c r="G277" s="28"/>
      <c r="H277" s="2"/>
      <c r="I277" s="28"/>
      <c r="J277" s="123"/>
      <c r="K277" s="123"/>
      <c r="L277" s="26"/>
      <c r="M277" s="123"/>
      <c r="N277" s="100"/>
      <c r="O277" s="142"/>
      <c r="P277" s="142"/>
      <c r="Q277" s="142"/>
      <c r="R277" s="142"/>
      <c r="S277" s="142"/>
      <c r="T277" s="142"/>
      <c r="U277" s="3"/>
      <c r="V277" s="23"/>
      <c r="W277" s="26"/>
    </row>
    <row r="278" spans="1:47" s="32" customFormat="1">
      <c r="A278" s="2"/>
      <c r="B278" s="26"/>
      <c r="C278" s="28"/>
      <c r="D278" s="26"/>
      <c r="E278" s="28"/>
      <c r="F278" s="136"/>
      <c r="G278" s="28"/>
      <c r="H278" s="2"/>
      <c r="I278" s="28"/>
      <c r="J278" s="123"/>
      <c r="K278" s="123"/>
      <c r="L278" s="26"/>
      <c r="M278" s="123"/>
      <c r="N278" s="100"/>
      <c r="O278" s="142"/>
      <c r="P278" s="142"/>
      <c r="Q278" s="142"/>
      <c r="R278" s="142"/>
      <c r="S278" s="142"/>
      <c r="T278" s="142"/>
      <c r="U278" s="3"/>
      <c r="V278" s="23"/>
      <c r="W278" s="26"/>
    </row>
    <row r="279" spans="1:47" s="32" customFormat="1">
      <c r="A279" s="2"/>
      <c r="B279" s="26"/>
      <c r="C279" s="28"/>
      <c r="D279" s="26"/>
      <c r="E279" s="28"/>
      <c r="F279" s="136"/>
      <c r="G279" s="28"/>
      <c r="H279" s="2"/>
      <c r="I279" s="28"/>
      <c r="J279" s="123"/>
      <c r="K279" s="123"/>
      <c r="L279" s="26"/>
      <c r="M279" s="123"/>
      <c r="N279" s="100"/>
      <c r="O279" s="136"/>
      <c r="P279" s="136"/>
      <c r="Q279" s="136"/>
      <c r="R279" s="136"/>
      <c r="S279" s="136"/>
      <c r="T279" s="136"/>
      <c r="U279" s="3"/>
      <c r="V279" s="23"/>
      <c r="W279" s="26"/>
    </row>
    <row r="280" spans="1:47" s="32" customFormat="1">
      <c r="A280" s="2"/>
      <c r="B280" s="26"/>
      <c r="C280" s="28"/>
      <c r="D280" s="26"/>
      <c r="E280" s="28"/>
      <c r="F280" s="136"/>
      <c r="G280" s="2"/>
      <c r="H280" s="2"/>
      <c r="I280" s="28"/>
      <c r="J280" s="123"/>
      <c r="K280" s="123"/>
      <c r="L280" s="26"/>
      <c r="M280" s="123"/>
      <c r="N280" s="100"/>
      <c r="O280" s="136"/>
      <c r="P280" s="136"/>
      <c r="Q280" s="136"/>
      <c r="R280" s="136"/>
      <c r="S280" s="136"/>
      <c r="T280" s="136"/>
      <c r="U280" s="3"/>
      <c r="V280" s="23"/>
      <c r="W280" s="26"/>
    </row>
    <row r="281" spans="1:47" s="32" customFormat="1">
      <c r="A281" s="2"/>
      <c r="B281" s="26"/>
      <c r="C281" s="28"/>
      <c r="D281" s="26"/>
      <c r="E281" s="28"/>
      <c r="F281" s="136"/>
      <c r="G281" s="2"/>
      <c r="H281" s="2"/>
      <c r="I281" s="28"/>
      <c r="J281" s="123"/>
      <c r="K281" s="123"/>
      <c r="L281" s="26"/>
      <c r="M281" s="123"/>
      <c r="N281" s="100"/>
      <c r="O281" s="136"/>
      <c r="P281" s="136"/>
      <c r="Q281" s="136"/>
      <c r="R281" s="136"/>
      <c r="S281" s="136"/>
      <c r="T281" s="136"/>
      <c r="U281" s="3"/>
      <c r="V281" s="23"/>
      <c r="W281" s="26"/>
    </row>
    <row r="282" spans="1:47" s="32" customFormat="1">
      <c r="A282" s="2"/>
      <c r="B282" s="26"/>
      <c r="C282" s="28"/>
      <c r="D282" s="26"/>
      <c r="E282" s="28"/>
      <c r="F282" s="136"/>
      <c r="G282" s="2"/>
      <c r="H282" s="2"/>
      <c r="I282" s="28"/>
      <c r="J282" s="123"/>
      <c r="K282" s="123"/>
      <c r="L282" s="26"/>
      <c r="M282" s="123"/>
      <c r="N282" s="100"/>
      <c r="O282" s="136"/>
      <c r="P282" s="136"/>
      <c r="Q282" s="136"/>
      <c r="R282" s="136"/>
      <c r="S282" s="136"/>
      <c r="T282" s="136"/>
      <c r="U282" s="3"/>
      <c r="V282" s="23"/>
      <c r="W282" s="26"/>
    </row>
    <row r="283" spans="1:47" s="1" customFormat="1">
      <c r="A283" s="2"/>
      <c r="B283" s="3"/>
      <c r="C283" s="2"/>
      <c r="D283" s="3"/>
      <c r="E283" s="2"/>
      <c r="F283" s="136"/>
      <c r="G283" s="2"/>
      <c r="H283" s="2"/>
      <c r="I283" s="2"/>
      <c r="J283" s="100"/>
      <c r="K283" s="100"/>
      <c r="L283" s="3"/>
      <c r="M283" s="100"/>
      <c r="N283" s="100"/>
      <c r="O283" s="136"/>
      <c r="P283" s="136"/>
      <c r="Q283" s="136"/>
      <c r="R283" s="136"/>
      <c r="S283" s="136"/>
      <c r="T283" s="136"/>
      <c r="U283" s="3"/>
      <c r="V283" s="4"/>
      <c r="W283" s="2"/>
      <c r="AH283" s="32"/>
      <c r="AI283" s="32"/>
      <c r="AJ283" s="32"/>
      <c r="AK283" s="32"/>
      <c r="AL283" s="32"/>
      <c r="AM283" s="32"/>
      <c r="AN283" s="32"/>
      <c r="AO283" s="32"/>
      <c r="AP283" s="32"/>
      <c r="AQ283" s="32"/>
      <c r="AR283" s="32"/>
      <c r="AS283" s="32"/>
      <c r="AT283" s="32"/>
      <c r="AU283" s="32"/>
    </row>
    <row r="284" spans="1:47" s="1" customFormat="1">
      <c r="A284" s="2"/>
      <c r="B284" s="3"/>
      <c r="C284" s="2"/>
      <c r="D284" s="3"/>
      <c r="E284" s="2"/>
      <c r="F284" s="136"/>
      <c r="G284" s="2"/>
      <c r="H284" s="2"/>
      <c r="I284" s="2"/>
      <c r="J284" s="100"/>
      <c r="K284" s="100"/>
      <c r="L284" s="3"/>
      <c r="M284" s="100"/>
      <c r="N284" s="100"/>
      <c r="O284" s="136"/>
      <c r="P284" s="136"/>
      <c r="Q284" s="136"/>
      <c r="R284" s="136"/>
      <c r="S284" s="136"/>
      <c r="T284" s="136"/>
      <c r="U284" s="3"/>
      <c r="V284" s="4"/>
      <c r="W284" s="2"/>
      <c r="X284" s="31"/>
      <c r="AH284" s="32"/>
      <c r="AI284" s="32"/>
      <c r="AJ284" s="32"/>
      <c r="AK284" s="32"/>
      <c r="AL284" s="32"/>
      <c r="AM284" s="32"/>
      <c r="AN284" s="32"/>
      <c r="AO284" s="32"/>
      <c r="AP284" s="32"/>
      <c r="AQ284" s="32"/>
      <c r="AR284" s="32"/>
      <c r="AS284" s="32"/>
      <c r="AT284" s="32"/>
      <c r="AU284" s="32"/>
    </row>
    <row r="285" spans="1:47" s="1" customFormat="1">
      <c r="A285" s="2"/>
      <c r="B285" s="3"/>
      <c r="C285" s="2"/>
      <c r="D285" s="3"/>
      <c r="E285" s="2"/>
      <c r="F285" s="136"/>
      <c r="G285" s="2"/>
      <c r="H285" s="2"/>
      <c r="I285" s="2"/>
      <c r="J285" s="100"/>
      <c r="K285" s="100"/>
      <c r="L285" s="3"/>
      <c r="M285" s="100"/>
      <c r="N285" s="100"/>
      <c r="O285" s="136"/>
      <c r="P285" s="136"/>
      <c r="Q285" s="136"/>
      <c r="R285" s="136"/>
      <c r="S285" s="136"/>
      <c r="T285" s="136"/>
      <c r="U285" s="3"/>
      <c r="V285" s="4"/>
      <c r="W285" s="2"/>
      <c r="X285" s="31"/>
      <c r="AH285" s="32"/>
      <c r="AI285" s="32"/>
      <c r="AJ285" s="32"/>
      <c r="AK285" s="32"/>
      <c r="AL285" s="32"/>
      <c r="AM285" s="32"/>
      <c r="AN285" s="32"/>
      <c r="AO285" s="32"/>
      <c r="AP285" s="32"/>
      <c r="AQ285" s="32"/>
      <c r="AR285" s="32"/>
      <c r="AS285" s="32"/>
      <c r="AT285" s="32"/>
      <c r="AU285" s="32"/>
    </row>
    <row r="286" spans="1:47" s="1" customFormat="1">
      <c r="A286" s="2"/>
      <c r="B286" s="3"/>
      <c r="C286" s="2"/>
      <c r="D286" s="3"/>
      <c r="E286" s="2"/>
      <c r="F286" s="136"/>
      <c r="G286" s="2"/>
      <c r="H286" s="2"/>
      <c r="I286" s="2"/>
      <c r="J286" s="100"/>
      <c r="K286" s="100"/>
      <c r="L286" s="3"/>
      <c r="M286" s="100"/>
      <c r="N286" s="100"/>
      <c r="O286" s="136"/>
      <c r="P286" s="136"/>
      <c r="Q286" s="136"/>
      <c r="R286" s="136"/>
      <c r="S286" s="136"/>
      <c r="T286" s="136"/>
      <c r="U286" s="3"/>
      <c r="V286" s="4"/>
      <c r="W286" s="2"/>
      <c r="X286" s="31"/>
      <c r="AH286" s="32"/>
      <c r="AI286" s="32"/>
      <c r="AJ286" s="32"/>
      <c r="AK286" s="32"/>
      <c r="AL286" s="32"/>
      <c r="AM286" s="32"/>
      <c r="AN286" s="32"/>
      <c r="AO286" s="32"/>
      <c r="AP286" s="32"/>
      <c r="AQ286" s="32"/>
      <c r="AR286" s="32"/>
      <c r="AS286" s="32"/>
      <c r="AT286" s="32"/>
      <c r="AU286" s="32"/>
    </row>
    <row r="287" spans="1:47" s="1" customFormat="1">
      <c r="A287" s="2"/>
      <c r="B287" s="3"/>
      <c r="C287" s="2"/>
      <c r="D287" s="3"/>
      <c r="E287" s="2"/>
      <c r="F287" s="136"/>
      <c r="G287" s="2"/>
      <c r="H287" s="2"/>
      <c r="I287" s="2"/>
      <c r="J287" s="100"/>
      <c r="K287" s="100"/>
      <c r="L287" s="3"/>
      <c r="M287" s="100"/>
      <c r="N287" s="100"/>
      <c r="O287" s="136"/>
      <c r="P287" s="136"/>
      <c r="Q287" s="136"/>
      <c r="R287" s="136"/>
      <c r="S287" s="136"/>
      <c r="T287" s="136"/>
      <c r="U287" s="3"/>
      <c r="V287" s="3"/>
      <c r="W287" s="22"/>
      <c r="X287" s="2"/>
      <c r="AH287" s="32"/>
      <c r="AI287" s="32"/>
      <c r="AJ287" s="32"/>
      <c r="AK287" s="32"/>
      <c r="AL287" s="32"/>
      <c r="AM287" s="32"/>
      <c r="AN287" s="32"/>
      <c r="AO287" s="32"/>
      <c r="AP287" s="32"/>
      <c r="AQ287" s="32"/>
      <c r="AR287" s="32"/>
      <c r="AS287" s="32"/>
      <c r="AT287" s="32"/>
      <c r="AU287" s="32"/>
    </row>
    <row r="288" spans="1:47" s="1" customFormat="1">
      <c r="A288" s="2"/>
      <c r="B288" s="3"/>
      <c r="C288" s="2"/>
      <c r="D288" s="3"/>
      <c r="E288" s="2"/>
      <c r="F288" s="136"/>
      <c r="G288" s="2"/>
      <c r="H288" s="2"/>
      <c r="I288" s="2"/>
      <c r="J288" s="100"/>
      <c r="K288" s="100"/>
      <c r="L288" s="3"/>
      <c r="M288" s="100"/>
      <c r="N288" s="100"/>
      <c r="O288" s="136"/>
      <c r="P288" s="136"/>
      <c r="Q288" s="136"/>
      <c r="R288" s="136"/>
      <c r="S288" s="136"/>
      <c r="T288" s="136"/>
      <c r="U288" s="3"/>
      <c r="V288" s="3"/>
      <c r="W288" s="2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32"/>
      <c r="AI288" s="32"/>
      <c r="AJ288" s="32"/>
      <c r="AK288" s="32"/>
      <c r="AL288" s="32"/>
      <c r="AM288" s="32"/>
      <c r="AN288" s="32"/>
      <c r="AO288" s="32"/>
      <c r="AP288" s="32"/>
      <c r="AQ288" s="32"/>
      <c r="AR288" s="32"/>
      <c r="AS288" s="32"/>
      <c r="AT288" s="32"/>
      <c r="AU288" s="32"/>
    </row>
    <row r="289" spans="1:47" s="1" customFormat="1">
      <c r="A289" s="2"/>
      <c r="B289" s="3"/>
      <c r="C289" s="2"/>
      <c r="D289" s="3"/>
      <c r="E289" s="2"/>
      <c r="F289" s="136"/>
      <c r="G289" s="2"/>
      <c r="H289" s="2"/>
      <c r="I289" s="2"/>
      <c r="J289" s="100"/>
      <c r="K289" s="100"/>
      <c r="L289" s="3"/>
      <c r="M289" s="100"/>
      <c r="N289" s="100"/>
      <c r="O289" s="136"/>
      <c r="P289" s="136"/>
      <c r="Q289" s="136"/>
      <c r="R289" s="136"/>
      <c r="S289" s="136"/>
      <c r="T289" s="136"/>
      <c r="U289" s="3"/>
      <c r="V289" s="3"/>
      <c r="W289" s="2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32"/>
      <c r="AI289" s="32"/>
      <c r="AJ289" s="32"/>
      <c r="AK289" s="32"/>
      <c r="AL289" s="32"/>
      <c r="AM289" s="32"/>
      <c r="AN289" s="32"/>
      <c r="AO289" s="32"/>
      <c r="AP289" s="32"/>
      <c r="AQ289" s="32"/>
      <c r="AR289" s="32"/>
      <c r="AS289" s="32"/>
      <c r="AT289" s="32"/>
      <c r="AU289" s="32"/>
    </row>
    <row r="290" spans="1:47" s="1" customFormat="1">
      <c r="A290" s="2"/>
      <c r="B290" s="3"/>
      <c r="C290" s="2"/>
      <c r="D290" s="3"/>
      <c r="E290" s="2"/>
      <c r="F290" s="136"/>
      <c r="G290" s="2"/>
      <c r="H290" s="2"/>
      <c r="I290" s="2"/>
      <c r="J290" s="100"/>
      <c r="K290" s="100"/>
      <c r="L290" s="3"/>
      <c r="M290" s="100"/>
      <c r="N290" s="100"/>
      <c r="O290" s="136"/>
      <c r="P290" s="136"/>
      <c r="Q290" s="136"/>
      <c r="R290" s="136"/>
      <c r="S290" s="136"/>
      <c r="T290" s="136"/>
      <c r="U290" s="3"/>
      <c r="V290" s="3"/>
      <c r="W290" s="2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32"/>
      <c r="AI290" s="32"/>
      <c r="AJ290" s="32"/>
      <c r="AK290" s="32"/>
      <c r="AL290" s="32"/>
      <c r="AM290" s="32"/>
      <c r="AN290" s="32"/>
      <c r="AO290" s="32"/>
      <c r="AP290" s="32"/>
      <c r="AQ290" s="32"/>
      <c r="AR290" s="32"/>
      <c r="AS290" s="32"/>
      <c r="AT290" s="32"/>
      <c r="AU290" s="32"/>
    </row>
    <row r="291" spans="1:47" s="1" customFormat="1">
      <c r="A291" s="2"/>
      <c r="B291" s="3"/>
      <c r="C291" s="2"/>
      <c r="D291" s="3"/>
      <c r="E291" s="2"/>
      <c r="F291" s="136"/>
      <c r="G291" s="2"/>
      <c r="H291" s="2"/>
      <c r="I291" s="2"/>
      <c r="J291" s="100"/>
      <c r="K291" s="100"/>
      <c r="L291" s="3"/>
      <c r="M291" s="100"/>
      <c r="N291" s="100"/>
      <c r="O291" s="136"/>
      <c r="P291" s="136"/>
      <c r="Q291" s="136"/>
      <c r="R291" s="136"/>
      <c r="S291" s="136"/>
      <c r="T291" s="136"/>
      <c r="U291" s="3"/>
      <c r="V291" s="3"/>
      <c r="W291" s="2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32"/>
      <c r="AI291" s="32"/>
      <c r="AJ291" s="32"/>
      <c r="AK291" s="32"/>
      <c r="AL291" s="32"/>
      <c r="AM291" s="32"/>
      <c r="AN291" s="32"/>
      <c r="AO291" s="32"/>
      <c r="AP291" s="32"/>
      <c r="AQ291" s="32"/>
      <c r="AR291" s="32"/>
      <c r="AS291" s="32"/>
      <c r="AT291" s="32"/>
      <c r="AU291" s="32"/>
    </row>
    <row r="292" spans="1:47">
      <c r="AH292" s="32"/>
      <c r="AI292" s="32"/>
      <c r="AJ292" s="32"/>
    </row>
  </sheetData>
  <sheetProtection password="C9FF" sheet="1"/>
  <mergeCells count="1166">
    <mergeCell ref="A146:A150"/>
    <mergeCell ref="B146:B150"/>
    <mergeCell ref="C146:E150"/>
    <mergeCell ref="F146:F150"/>
    <mergeCell ref="Q158:R158"/>
    <mergeCell ref="K152:M152"/>
    <mergeCell ref="K154:M154"/>
    <mergeCell ref="Q156:R156"/>
    <mergeCell ref="K155:M155"/>
    <mergeCell ref="K157:M157"/>
    <mergeCell ref="BE146:BE150"/>
    <mergeCell ref="BF146:BF150"/>
    <mergeCell ref="BK146:BK150"/>
    <mergeCell ref="BG146:BG150"/>
    <mergeCell ref="BH146:BH150"/>
    <mergeCell ref="BI146:BI150"/>
    <mergeCell ref="BJ146:BJ150"/>
    <mergeCell ref="BC146:BC150"/>
    <mergeCell ref="BD146:BD150"/>
    <mergeCell ref="BA146:BA150"/>
    <mergeCell ref="BB146:BB150"/>
    <mergeCell ref="AC146:AC150"/>
    <mergeCell ref="AD146:AD150"/>
    <mergeCell ref="AE146:AE150"/>
    <mergeCell ref="AF146:AF150"/>
    <mergeCell ref="AG146:AG150"/>
    <mergeCell ref="AH146:AH150"/>
    <mergeCell ref="AO146:AO150"/>
    <mergeCell ref="AP146:AP150"/>
    <mergeCell ref="AS146:AS150"/>
    <mergeCell ref="AT146:AT150"/>
    <mergeCell ref="AK146:AK150"/>
    <mergeCell ref="S146:S150"/>
    <mergeCell ref="T146:T150"/>
    <mergeCell ref="U146:U150"/>
    <mergeCell ref="X146:X150"/>
    <mergeCell ref="BA141:BA145"/>
    <mergeCell ref="AJ141:AJ145"/>
    <mergeCell ref="AK141:AK145"/>
    <mergeCell ref="AL141:AL145"/>
    <mergeCell ref="AM141:AM145"/>
    <mergeCell ref="AP141:AP145"/>
    <mergeCell ref="AS141:AS145"/>
    <mergeCell ref="AT141:AT145"/>
    <mergeCell ref="AU141:AU145"/>
    <mergeCell ref="AO141:AO145"/>
    <mergeCell ref="AI146:AI150"/>
    <mergeCell ref="G146:H150"/>
    <mergeCell ref="I146:I150"/>
    <mergeCell ref="J146:J150"/>
    <mergeCell ref="O146:O150"/>
    <mergeCell ref="P146:P150"/>
    <mergeCell ref="Q146:Q150"/>
    <mergeCell ref="R146:R150"/>
    <mergeCell ref="Z146:Z150"/>
    <mergeCell ref="K146:K150"/>
    <mergeCell ref="L146:L150"/>
    <mergeCell ref="M146:M150"/>
    <mergeCell ref="N146:N150"/>
    <mergeCell ref="AL146:AL150"/>
    <mergeCell ref="AM146:AM150"/>
    <mergeCell ref="AN146:AN150"/>
    <mergeCell ref="AY146:AY150"/>
    <mergeCell ref="AZ146:AZ150"/>
    <mergeCell ref="AJ146:AJ150"/>
    <mergeCell ref="AA141:AA145"/>
    <mergeCell ref="AG141:AG145"/>
    <mergeCell ref="AH141:AH145"/>
    <mergeCell ref="AB141:AB145"/>
    <mergeCell ref="AC141:AC145"/>
    <mergeCell ref="AI141:AI145"/>
    <mergeCell ref="AD141:AD145"/>
    <mergeCell ref="AA146:AA150"/>
    <mergeCell ref="AB146:AB150"/>
    <mergeCell ref="BB141:BB145"/>
    <mergeCell ref="BC141:BC145"/>
    <mergeCell ref="X141:X145"/>
    <mergeCell ref="Y141:Y145"/>
    <mergeCell ref="Z141:Z145"/>
    <mergeCell ref="AV141:AV145"/>
    <mergeCell ref="AW141:AW145"/>
    <mergeCell ref="AX141:AX145"/>
    <mergeCell ref="AY141:AY145"/>
    <mergeCell ref="AZ141:AZ145"/>
    <mergeCell ref="Y146:Y150"/>
    <mergeCell ref="AU146:AU150"/>
    <mergeCell ref="AV146:AV150"/>
    <mergeCell ref="AW146:AW150"/>
    <mergeCell ref="AX146:AX150"/>
    <mergeCell ref="BK141:BK145"/>
    <mergeCell ref="BD141:BD145"/>
    <mergeCell ref="BE141:BE145"/>
    <mergeCell ref="BF141:BF145"/>
    <mergeCell ref="BG141:BG145"/>
    <mergeCell ref="BH141:BH145"/>
    <mergeCell ref="BI141:BI145"/>
    <mergeCell ref="BJ141:BJ145"/>
    <mergeCell ref="L141:L145"/>
    <mergeCell ref="M141:M145"/>
    <mergeCell ref="AX135:AX139"/>
    <mergeCell ref="AY135:AY139"/>
    <mergeCell ref="AL135:AL139"/>
    <mergeCell ref="AM135:AM139"/>
    <mergeCell ref="AN135:AN139"/>
    <mergeCell ref="AO135:AO139"/>
    <mergeCell ref="AP135:AP139"/>
    <mergeCell ref="AS135:AS139"/>
    <mergeCell ref="N141:N145"/>
    <mergeCell ref="O141:O145"/>
    <mergeCell ref="BG135:BG139"/>
    <mergeCell ref="BH135:BH139"/>
    <mergeCell ref="AE141:AE145"/>
    <mergeCell ref="AF141:AF145"/>
    <mergeCell ref="AD135:AD139"/>
    <mergeCell ref="AE135:AE139"/>
    <mergeCell ref="AN141:AN145"/>
    <mergeCell ref="U141:U145"/>
    <mergeCell ref="T141:T145"/>
    <mergeCell ref="P141:P145"/>
    <mergeCell ref="Q141:Q145"/>
    <mergeCell ref="R141:R145"/>
    <mergeCell ref="A141:A145"/>
    <mergeCell ref="B141:B145"/>
    <mergeCell ref="C141:E145"/>
    <mergeCell ref="F141:F145"/>
    <mergeCell ref="BI129:BI133"/>
    <mergeCell ref="BJ129:BJ133"/>
    <mergeCell ref="AZ135:AZ139"/>
    <mergeCell ref="BE135:BE139"/>
    <mergeCell ref="BI135:BI139"/>
    <mergeCell ref="BJ135:BJ139"/>
    <mergeCell ref="AI135:AI139"/>
    <mergeCell ref="AJ135:AJ139"/>
    <mergeCell ref="AK135:AK139"/>
    <mergeCell ref="AT135:AT139"/>
    <mergeCell ref="G141:H145"/>
    <mergeCell ref="I141:I145"/>
    <mergeCell ref="J141:J145"/>
    <mergeCell ref="K141:K145"/>
    <mergeCell ref="R135:R140"/>
    <mergeCell ref="S135:S140"/>
    <mergeCell ref="AF135:AF139"/>
    <mergeCell ref="AG135:AG139"/>
    <mergeCell ref="AH135:AH139"/>
    <mergeCell ref="L135:L140"/>
    <mergeCell ref="M135:M140"/>
    <mergeCell ref="N135:N140"/>
    <mergeCell ref="O135:O140"/>
    <mergeCell ref="U135:U140"/>
    <mergeCell ref="X135:X139"/>
    <mergeCell ref="Y135:Y139"/>
    <mergeCell ref="S141:S145"/>
    <mergeCell ref="BF135:BF139"/>
    <mergeCell ref="AF129:AF133"/>
    <mergeCell ref="AP129:AP133"/>
    <mergeCell ref="AS129:AS133"/>
    <mergeCell ref="Z129:Z133"/>
    <mergeCell ref="AI129:AI133"/>
    <mergeCell ref="AJ129:AJ133"/>
    <mergeCell ref="Z135:Z139"/>
    <mergeCell ref="AC135:AC139"/>
    <mergeCell ref="AA135:AA139"/>
    <mergeCell ref="BK129:BK133"/>
    <mergeCell ref="BA129:BA133"/>
    <mergeCell ref="BB129:BB133"/>
    <mergeCell ref="BC129:BC133"/>
    <mergeCell ref="BF129:BF133"/>
    <mergeCell ref="BK135:BK139"/>
    <mergeCell ref="BA135:BA139"/>
    <mergeCell ref="BB135:BB139"/>
    <mergeCell ref="BC135:BC139"/>
    <mergeCell ref="BD135:BD139"/>
    <mergeCell ref="K135:K140"/>
    <mergeCell ref="P135:P140"/>
    <mergeCell ref="Q123:Q128"/>
    <mergeCell ref="AZ123:AZ127"/>
    <mergeCell ref="BD123:BD127"/>
    <mergeCell ref="BA123:BA127"/>
    <mergeCell ref="R123:R128"/>
    <mergeCell ref="S123:S128"/>
    <mergeCell ref="U129:U134"/>
    <mergeCell ref="X129:X133"/>
    <mergeCell ref="R129:R134"/>
    <mergeCell ref="S129:S134"/>
    <mergeCell ref="T129:T134"/>
    <mergeCell ref="T135:T140"/>
    <mergeCell ref="P129:P134"/>
    <mergeCell ref="A135:A140"/>
    <mergeCell ref="F135:F140"/>
    <mergeCell ref="G135:H140"/>
    <mergeCell ref="I135:I140"/>
    <mergeCell ref="J135:J140"/>
    <mergeCell ref="AU135:AU139"/>
    <mergeCell ref="AV135:AV139"/>
    <mergeCell ref="AW135:AW139"/>
    <mergeCell ref="AZ129:AZ133"/>
    <mergeCell ref="Q135:Q140"/>
    <mergeCell ref="AA129:AA133"/>
    <mergeCell ref="AB129:AB133"/>
    <mergeCell ref="AC129:AC133"/>
    <mergeCell ref="AB135:AB139"/>
    <mergeCell ref="A117:A122"/>
    <mergeCell ref="F117:F122"/>
    <mergeCell ref="G117:H122"/>
    <mergeCell ref="I117:I122"/>
    <mergeCell ref="BH129:BH133"/>
    <mergeCell ref="Y129:Y133"/>
    <mergeCell ref="AL129:AL133"/>
    <mergeCell ref="AM129:AM133"/>
    <mergeCell ref="AN129:AN133"/>
    <mergeCell ref="BE129:BE133"/>
    <mergeCell ref="AT129:AT133"/>
    <mergeCell ref="AU129:AU133"/>
    <mergeCell ref="AV129:AV133"/>
    <mergeCell ref="AW129:AW133"/>
    <mergeCell ref="AX129:AX133"/>
    <mergeCell ref="AY129:AY133"/>
    <mergeCell ref="BD129:BD133"/>
    <mergeCell ref="Q129:Q134"/>
    <mergeCell ref="AO129:AO133"/>
    <mergeCell ref="AG129:AG133"/>
    <mergeCell ref="AH129:AH133"/>
    <mergeCell ref="AD129:AD133"/>
    <mergeCell ref="AE129:AE133"/>
    <mergeCell ref="AK129:AK133"/>
    <mergeCell ref="BG129:BG133"/>
    <mergeCell ref="L129:L134"/>
    <mergeCell ref="M129:M134"/>
    <mergeCell ref="N129:N134"/>
    <mergeCell ref="O129:O134"/>
    <mergeCell ref="U123:U128"/>
    <mergeCell ref="X123:X127"/>
    <mergeCell ref="O123:O128"/>
    <mergeCell ref="P123:P128"/>
    <mergeCell ref="J129:J134"/>
    <mergeCell ref="K129:K134"/>
    <mergeCell ref="J123:J128"/>
    <mergeCell ref="K123:K128"/>
    <mergeCell ref="A129:A134"/>
    <mergeCell ref="F129:F134"/>
    <mergeCell ref="G129:H134"/>
    <mergeCell ref="I129:I134"/>
    <mergeCell ref="A123:A128"/>
    <mergeCell ref="F123:F128"/>
    <mergeCell ref="G123:H128"/>
    <mergeCell ref="I123:I128"/>
    <mergeCell ref="N123:N128"/>
    <mergeCell ref="AN117:AN121"/>
    <mergeCell ref="AO117:AO121"/>
    <mergeCell ref="AF123:AF127"/>
    <mergeCell ref="BC123:BC127"/>
    <mergeCell ref="R117:R122"/>
    <mergeCell ref="BF123:BF127"/>
    <mergeCell ref="AL123:AL127"/>
    <mergeCell ref="AY123:AY127"/>
    <mergeCell ref="AS123:AS127"/>
    <mergeCell ref="AT123:AT127"/>
    <mergeCell ref="Y123:Y127"/>
    <mergeCell ref="AD123:AD127"/>
    <mergeCell ref="Z123:Z127"/>
    <mergeCell ref="BG123:BG127"/>
    <mergeCell ref="AY117:AY121"/>
    <mergeCell ref="AE117:AE121"/>
    <mergeCell ref="AF117:AF121"/>
    <mergeCell ref="AG117:AG121"/>
    <mergeCell ref="AK123:AK127"/>
    <mergeCell ref="AX123:AX127"/>
    <mergeCell ref="J117:J122"/>
    <mergeCell ref="K117:K122"/>
    <mergeCell ref="L117:L122"/>
    <mergeCell ref="M117:M122"/>
    <mergeCell ref="Y117:Y121"/>
    <mergeCell ref="Z117:Z121"/>
    <mergeCell ref="U117:U122"/>
    <mergeCell ref="BB117:BB121"/>
    <mergeCell ref="AU117:AU121"/>
    <mergeCell ref="AV117:AV121"/>
    <mergeCell ref="AS117:AS121"/>
    <mergeCell ref="AP117:AP121"/>
    <mergeCell ref="AM117:AM121"/>
    <mergeCell ref="AB117:AB121"/>
    <mergeCell ref="BB123:BB127"/>
    <mergeCell ref="BK117:BK121"/>
    <mergeCell ref="BJ117:BJ121"/>
    <mergeCell ref="BH123:BH127"/>
    <mergeCell ref="BI123:BI127"/>
    <mergeCell ref="BJ123:BJ127"/>
    <mergeCell ref="BK123:BK127"/>
    <mergeCell ref="BF117:BF121"/>
    <mergeCell ref="BG117:BG121"/>
    <mergeCell ref="AU123:AU127"/>
    <mergeCell ref="AV123:AV127"/>
    <mergeCell ref="T123:T128"/>
    <mergeCell ref="BE123:BE127"/>
    <mergeCell ref="L123:L128"/>
    <mergeCell ref="O117:O122"/>
    <mergeCell ref="P117:P122"/>
    <mergeCell ref="Q117:Q122"/>
    <mergeCell ref="M123:M128"/>
    <mergeCell ref="R105:R110"/>
    <mergeCell ref="S105:S110"/>
    <mergeCell ref="BA105:BA109"/>
    <mergeCell ref="BB105:BB109"/>
    <mergeCell ref="Z105:Z109"/>
    <mergeCell ref="AB105:AB109"/>
    <mergeCell ref="S111:S116"/>
    <mergeCell ref="U111:U116"/>
    <mergeCell ref="X111:X115"/>
    <mergeCell ref="P111:P116"/>
    <mergeCell ref="Q111:Q116"/>
    <mergeCell ref="BI111:BI115"/>
    <mergeCell ref="BB111:BB115"/>
    <mergeCell ref="BC111:BC115"/>
    <mergeCell ref="AM111:AM115"/>
    <mergeCell ref="BD111:BD115"/>
    <mergeCell ref="N117:N122"/>
    <mergeCell ref="S117:S122"/>
    <mergeCell ref="T117:T122"/>
    <mergeCell ref="X117:X121"/>
    <mergeCell ref="I111:I116"/>
    <mergeCell ref="J111:J116"/>
    <mergeCell ref="BK99:BK103"/>
    <mergeCell ref="BG99:BG103"/>
    <mergeCell ref="BA99:BA103"/>
    <mergeCell ref="BB99:BB103"/>
    <mergeCell ref="BC99:BC103"/>
    <mergeCell ref="M105:M110"/>
    <mergeCell ref="M111:M116"/>
    <mergeCell ref="N111:N116"/>
    <mergeCell ref="BE105:BE109"/>
    <mergeCell ref="BF105:BF109"/>
    <mergeCell ref="AE105:AE109"/>
    <mergeCell ref="Y111:Y115"/>
    <mergeCell ref="Z111:Z115"/>
    <mergeCell ref="AD105:AD109"/>
    <mergeCell ref="AA111:AA115"/>
    <mergeCell ref="I105:I110"/>
    <mergeCell ref="J105:J110"/>
    <mergeCell ref="R111:R116"/>
    <mergeCell ref="P105:P110"/>
    <mergeCell ref="O111:O116"/>
    <mergeCell ref="L105:L110"/>
    <mergeCell ref="L111:L116"/>
    <mergeCell ref="N105:N110"/>
    <mergeCell ref="BJ105:BJ109"/>
    <mergeCell ref="AU105:AU109"/>
    <mergeCell ref="AV105:AV109"/>
    <mergeCell ref="AW105:AW109"/>
    <mergeCell ref="BD105:BD109"/>
    <mergeCell ref="AH105:AH109"/>
    <mergeCell ref="BC105:BC109"/>
    <mergeCell ref="BJ111:BJ115"/>
    <mergeCell ref="BK111:BK115"/>
    <mergeCell ref="AN111:AN115"/>
    <mergeCell ref="AO111:AO115"/>
    <mergeCell ref="AP111:AP115"/>
    <mergeCell ref="BG111:BG115"/>
    <mergeCell ref="BH111:BH115"/>
    <mergeCell ref="BE111:BE115"/>
    <mergeCell ref="BF111:BF115"/>
    <mergeCell ref="BA111:BA115"/>
    <mergeCell ref="BI99:BI103"/>
    <mergeCell ref="BJ99:BJ103"/>
    <mergeCell ref="AD93:AD97"/>
    <mergeCell ref="AN93:AN97"/>
    <mergeCell ref="AM93:AM97"/>
    <mergeCell ref="AL93:AL97"/>
    <mergeCell ref="AE93:AE97"/>
    <mergeCell ref="AF93:AF97"/>
    <mergeCell ref="AP93:AP97"/>
    <mergeCell ref="AT93:AT97"/>
    <mergeCell ref="BG105:BG109"/>
    <mergeCell ref="BH105:BH109"/>
    <mergeCell ref="BI105:BI109"/>
    <mergeCell ref="AX111:AX115"/>
    <mergeCell ref="AY111:AY115"/>
    <mergeCell ref="AZ111:AZ115"/>
    <mergeCell ref="BK105:BK109"/>
    <mergeCell ref="I93:I98"/>
    <mergeCell ref="J93:J98"/>
    <mergeCell ref="K93:K98"/>
    <mergeCell ref="L93:L98"/>
    <mergeCell ref="K87:K92"/>
    <mergeCell ref="AC93:AC97"/>
    <mergeCell ref="M93:M98"/>
    <mergeCell ref="P93:P98"/>
    <mergeCell ref="Q99:Q104"/>
    <mergeCell ref="AB93:AB97"/>
    <mergeCell ref="AB99:AB103"/>
    <mergeCell ref="AI93:AI97"/>
    <mergeCell ref="AJ93:AJ97"/>
    <mergeCell ref="AF87:AF91"/>
    <mergeCell ref="AG87:AG91"/>
    <mergeCell ref="AC87:AC91"/>
    <mergeCell ref="AD87:AD91"/>
    <mergeCell ref="AE87:AE91"/>
    <mergeCell ref="AD99:AD103"/>
    <mergeCell ref="X99:X103"/>
    <mergeCell ref="Y99:Y103"/>
    <mergeCell ref="Z99:Z103"/>
    <mergeCell ref="AA99:AA103"/>
    <mergeCell ref="Z93:Z97"/>
    <mergeCell ref="AA93:AA97"/>
    <mergeCell ref="T87:T92"/>
    <mergeCell ref="L99:L104"/>
    <mergeCell ref="S93:S98"/>
    <mergeCell ref="U87:U92"/>
    <mergeCell ref="X87:X91"/>
    <mergeCell ref="Y87:Y91"/>
    <mergeCell ref="R87:R92"/>
    <mergeCell ref="L87:L92"/>
    <mergeCell ref="Y93:Y97"/>
    <mergeCell ref="Q93:Q98"/>
    <mergeCell ref="R93:R98"/>
    <mergeCell ref="U93:U98"/>
    <mergeCell ref="R99:R104"/>
    <mergeCell ref="S99:S104"/>
    <mergeCell ref="O99:O104"/>
    <mergeCell ref="P87:P92"/>
    <mergeCell ref="O87:O92"/>
    <mergeCell ref="AS93:AS97"/>
    <mergeCell ref="AG93:AG97"/>
    <mergeCell ref="AH93:AH97"/>
    <mergeCell ref="AO93:AO97"/>
    <mergeCell ref="Q87:Q92"/>
    <mergeCell ref="S87:S92"/>
    <mergeCell ref="Z87:Z91"/>
    <mergeCell ref="AA87:AA91"/>
    <mergeCell ref="AI87:AI91"/>
    <mergeCell ref="AS87:AS91"/>
    <mergeCell ref="AC99:AC103"/>
    <mergeCell ref="AO87:AO91"/>
    <mergeCell ref="AP87:AP91"/>
    <mergeCell ref="L75:L80"/>
    <mergeCell ref="J75:J80"/>
    <mergeCell ref="K75:K80"/>
    <mergeCell ref="AE75:AE79"/>
    <mergeCell ref="Y75:Y79"/>
    <mergeCell ref="R75:R80"/>
    <mergeCell ref="P75:P80"/>
    <mergeCell ref="O75:O80"/>
    <mergeCell ref="O81:O86"/>
    <mergeCell ref="J81:J86"/>
    <mergeCell ref="Q81:Q86"/>
    <mergeCell ref="Q75:Q80"/>
    <mergeCell ref="F75:F80"/>
    <mergeCell ref="G75:H80"/>
    <mergeCell ref="I75:I80"/>
    <mergeCell ref="AV81:AV85"/>
    <mergeCell ref="AC81:AC85"/>
    <mergeCell ref="AG81:AG85"/>
    <mergeCell ref="AH81:AH85"/>
    <mergeCell ref="AI81:AI85"/>
    <mergeCell ref="AD81:AD85"/>
    <mergeCell ref="AE81:AE85"/>
    <mergeCell ref="AL81:AL85"/>
    <mergeCell ref="AB81:AB85"/>
    <mergeCell ref="X81:X85"/>
    <mergeCell ref="K81:K86"/>
    <mergeCell ref="L81:L86"/>
    <mergeCell ref="M81:M86"/>
    <mergeCell ref="N81:N86"/>
    <mergeCell ref="R81:R86"/>
    <mergeCell ref="S81:S86"/>
    <mergeCell ref="T81:T86"/>
    <mergeCell ref="BK69:BK73"/>
    <mergeCell ref="Z69:Z73"/>
    <mergeCell ref="AA69:AA73"/>
    <mergeCell ref="AB69:AB73"/>
    <mergeCell ref="AC69:AC73"/>
    <mergeCell ref="BH69:BH73"/>
    <mergeCell ref="AS69:AS73"/>
    <mergeCell ref="AT69:AT73"/>
    <mergeCell ref="BF69:BF73"/>
    <mergeCell ref="BG69:BG73"/>
    <mergeCell ref="R69:R74"/>
    <mergeCell ref="S69:S74"/>
    <mergeCell ref="P69:P74"/>
    <mergeCell ref="S63:S68"/>
    <mergeCell ref="BI69:BI73"/>
    <mergeCell ref="BJ69:BJ73"/>
    <mergeCell ref="AW69:AW73"/>
    <mergeCell ref="AU69:AU73"/>
    <mergeCell ref="AV69:AV73"/>
    <mergeCell ref="BE69:BE73"/>
    <mergeCell ref="AP63:AP67"/>
    <mergeCell ref="AN63:AN67"/>
    <mergeCell ref="AO63:AO67"/>
    <mergeCell ref="AO69:AO73"/>
    <mergeCell ref="AP69:AP73"/>
    <mergeCell ref="BA57:BA61"/>
    <mergeCell ref="BJ57:BJ61"/>
    <mergeCell ref="BK57:BK61"/>
    <mergeCell ref="BE57:BE61"/>
    <mergeCell ref="BF57:BF61"/>
    <mergeCell ref="BG57:BG61"/>
    <mergeCell ref="BH57:BH61"/>
    <mergeCell ref="BI57:BI61"/>
    <mergeCell ref="BK63:BK67"/>
    <mergeCell ref="BC63:BC67"/>
    <mergeCell ref="BD63:BD67"/>
    <mergeCell ref="AX63:AX67"/>
    <mergeCell ref="BH63:BH67"/>
    <mergeCell ref="BI63:BI67"/>
    <mergeCell ref="BA63:BA67"/>
    <mergeCell ref="BI51:BI55"/>
    <mergeCell ref="AL51:AL55"/>
    <mergeCell ref="AM51:AM55"/>
    <mergeCell ref="AN51:AN55"/>
    <mergeCell ref="AO51:AO55"/>
    <mergeCell ref="AL63:AL67"/>
    <mergeCell ref="BG63:BG67"/>
    <mergeCell ref="AM63:AM67"/>
    <mergeCell ref="AV63:AV67"/>
    <mergeCell ref="AW63:AW67"/>
    <mergeCell ref="AU63:AU67"/>
    <mergeCell ref="AS63:AS67"/>
    <mergeCell ref="AT63:AT67"/>
    <mergeCell ref="AO57:AO61"/>
    <mergeCell ref="AP57:AP61"/>
    <mergeCell ref="AN57:AN61"/>
    <mergeCell ref="AL57:AL61"/>
    <mergeCell ref="I51:I56"/>
    <mergeCell ref="BJ45:BJ49"/>
    <mergeCell ref="AY51:AY55"/>
    <mergeCell ref="AZ51:AZ55"/>
    <mergeCell ref="AW51:AW55"/>
    <mergeCell ref="AX51:AX55"/>
    <mergeCell ref="BF45:BF49"/>
    <mergeCell ref="BH51:BH55"/>
    <mergeCell ref="BK45:BK49"/>
    <mergeCell ref="BH45:BH49"/>
    <mergeCell ref="AG45:AG49"/>
    <mergeCell ref="AS45:AS49"/>
    <mergeCell ref="AT45:AT49"/>
    <mergeCell ref="AU45:AU49"/>
    <mergeCell ref="BI45:BI49"/>
    <mergeCell ref="AY45:AY49"/>
    <mergeCell ref="AZ45:AZ49"/>
    <mergeCell ref="BA45:BA49"/>
    <mergeCell ref="J51:J56"/>
    <mergeCell ref="K51:K56"/>
    <mergeCell ref="L51:L56"/>
    <mergeCell ref="BG45:BG49"/>
    <mergeCell ref="AC51:AC55"/>
    <mergeCell ref="M51:M56"/>
    <mergeCell ref="O51:O56"/>
    <mergeCell ref="AX45:AX49"/>
    <mergeCell ref="J45:J50"/>
    <mergeCell ref="K45:K50"/>
    <mergeCell ref="BK51:BK55"/>
    <mergeCell ref="AV51:AV55"/>
    <mergeCell ref="AT51:AT55"/>
    <mergeCell ref="AU51:AU55"/>
    <mergeCell ref="J39:J44"/>
    <mergeCell ref="BC39:BC43"/>
    <mergeCell ref="AS39:AS43"/>
    <mergeCell ref="AT33:AT37"/>
    <mergeCell ref="BI39:BI43"/>
    <mergeCell ref="AZ33:AZ37"/>
    <mergeCell ref="AY33:AY37"/>
    <mergeCell ref="BE39:BE43"/>
    <mergeCell ref="BI33:BI37"/>
    <mergeCell ref="BF33:BF37"/>
    <mergeCell ref="BG33:BG37"/>
    <mergeCell ref="BH33:BH37"/>
    <mergeCell ref="A39:A44"/>
    <mergeCell ref="F39:F44"/>
    <mergeCell ref="G39:H44"/>
    <mergeCell ref="I39:I44"/>
    <mergeCell ref="AT39:AT43"/>
    <mergeCell ref="AU39:AU43"/>
    <mergeCell ref="AV39:AV43"/>
    <mergeCell ref="AX39:AX43"/>
    <mergeCell ref="AW39:AW43"/>
    <mergeCell ref="BF39:BF43"/>
    <mergeCell ref="AP39:AP43"/>
    <mergeCell ref="AL39:AL43"/>
    <mergeCell ref="AM39:AM43"/>
    <mergeCell ref="AN39:AN43"/>
    <mergeCell ref="AO39:AO43"/>
    <mergeCell ref="BE33:BE37"/>
    <mergeCell ref="BB33:BB37"/>
    <mergeCell ref="AU33:AU37"/>
    <mergeCell ref="AV33:AV37"/>
    <mergeCell ref="AW33:AW37"/>
    <mergeCell ref="BA33:BA37"/>
    <mergeCell ref="BC33:BC37"/>
    <mergeCell ref="BD33:BD37"/>
    <mergeCell ref="BA93:BA97"/>
    <mergeCell ref="BC81:BC85"/>
    <mergeCell ref="Q105:Q110"/>
    <mergeCell ref="BF75:BF79"/>
    <mergeCell ref="BG75:BG79"/>
    <mergeCell ref="BD93:BD97"/>
    <mergeCell ref="AF81:AF85"/>
    <mergeCell ref="AK81:AK85"/>
    <mergeCell ref="AU75:AU79"/>
    <mergeCell ref="AV75:AV79"/>
    <mergeCell ref="U75:U80"/>
    <mergeCell ref="U81:U86"/>
    <mergeCell ref="BJ33:BJ37"/>
    <mergeCell ref="BK33:BK37"/>
    <mergeCell ref="BK39:BK43"/>
    <mergeCell ref="BJ39:BJ43"/>
    <mergeCell ref="Q57:Q62"/>
    <mergeCell ref="R57:R62"/>
    <mergeCell ref="S57:S62"/>
    <mergeCell ref="T57:T62"/>
    <mergeCell ref="U57:U62"/>
    <mergeCell ref="BJ51:BJ55"/>
    <mergeCell ref="X51:X55"/>
    <mergeCell ref="Y51:Y55"/>
    <mergeCell ref="BJ63:BJ67"/>
    <mergeCell ref="AY57:AY61"/>
    <mergeCell ref="AZ57:AZ61"/>
    <mergeCell ref="AW57:AW61"/>
    <mergeCell ref="AX57:AX61"/>
    <mergeCell ref="N33:N38"/>
    <mergeCell ref="R33:R38"/>
    <mergeCell ref="T33:T38"/>
    <mergeCell ref="AD39:AD43"/>
    <mergeCell ref="AE39:AE43"/>
    <mergeCell ref="AC45:AC49"/>
    <mergeCell ref="M63:M68"/>
    <mergeCell ref="Z33:Z37"/>
    <mergeCell ref="AV111:AV115"/>
    <mergeCell ref="AW111:AW115"/>
    <mergeCell ref="AS33:AS37"/>
    <mergeCell ref="AU93:AU97"/>
    <mergeCell ref="AV45:AV49"/>
    <mergeCell ref="AW45:AW49"/>
    <mergeCell ref="AS75:AS79"/>
    <mergeCell ref="AT87:AT91"/>
    <mergeCell ref="AW99:AW103"/>
    <mergeCell ref="AV93:AV97"/>
    <mergeCell ref="N63:N68"/>
    <mergeCell ref="U63:U68"/>
    <mergeCell ref="AE63:AE67"/>
    <mergeCell ref="AF63:AF67"/>
    <mergeCell ref="AJ63:AJ67"/>
    <mergeCell ref="AB63:AB67"/>
    <mergeCell ref="AC63:AC67"/>
    <mergeCell ref="AD63:AD67"/>
    <mergeCell ref="Y57:Y61"/>
    <mergeCell ref="AM57:AM61"/>
    <mergeCell ref="AG57:AG61"/>
    <mergeCell ref="AH57:AH61"/>
    <mergeCell ref="AJ57:AJ61"/>
    <mergeCell ref="AK57:AK61"/>
    <mergeCell ref="O27:O32"/>
    <mergeCell ref="S33:S38"/>
    <mergeCell ref="Q27:Q32"/>
    <mergeCell ref="R27:R32"/>
    <mergeCell ref="AU111:AU115"/>
    <mergeCell ref="S27:S32"/>
    <mergeCell ref="AO33:AO37"/>
    <mergeCell ref="AP33:AP37"/>
    <mergeCell ref="AD33:AD37"/>
    <mergeCell ref="AB33:AB37"/>
    <mergeCell ref="AA33:AA37"/>
    <mergeCell ref="AB27:AB31"/>
    <mergeCell ref="AC27:AC31"/>
    <mergeCell ref="AK27:AK31"/>
    <mergeCell ref="AP27:AP31"/>
    <mergeCell ref="AM33:AM37"/>
    <mergeCell ref="AL33:AL37"/>
    <mergeCell ref="AC33:AC37"/>
    <mergeCell ref="AJ27:AJ31"/>
    <mergeCell ref="AI27:AI31"/>
    <mergeCell ref="AS51:AS55"/>
    <mergeCell ref="AK51:AK55"/>
    <mergeCell ref="AK63:AK67"/>
    <mergeCell ref="AI75:AI79"/>
    <mergeCell ref="AJ75:AJ79"/>
    <mergeCell ref="AK75:AK79"/>
    <mergeCell ref="AL75:AL79"/>
    <mergeCell ref="AM75:AM79"/>
    <mergeCell ref="AT75:AT79"/>
    <mergeCell ref="Z75:Z79"/>
    <mergeCell ref="AA75:AA79"/>
    <mergeCell ref="AN75:AN79"/>
    <mergeCell ref="AE123:AE127"/>
    <mergeCell ref="AM123:AM127"/>
    <mergeCell ref="AE33:AE37"/>
    <mergeCell ref="AF33:AF37"/>
    <mergeCell ref="AG33:AG37"/>
    <mergeCell ref="AJ33:AJ37"/>
    <mergeCell ref="AK33:AK37"/>
    <mergeCell ref="AF111:AF115"/>
    <mergeCell ref="AB39:AB43"/>
    <mergeCell ref="U33:U38"/>
    <mergeCell ref="X33:X37"/>
    <mergeCell ref="AN123:AN127"/>
    <mergeCell ref="AO123:AO127"/>
    <mergeCell ref="AA123:AA127"/>
    <mergeCell ref="AB123:AB127"/>
    <mergeCell ref="AC123:AC127"/>
    <mergeCell ref="AG123:AG127"/>
    <mergeCell ref="AH123:AH127"/>
    <mergeCell ref="AD75:AD79"/>
    <mergeCell ref="AO75:AO79"/>
    <mergeCell ref="AF75:AF79"/>
    <mergeCell ref="AG75:AG79"/>
    <mergeCell ref="AH75:AH79"/>
    <mergeCell ref="AO81:AO85"/>
    <mergeCell ref="AA81:AA85"/>
    <mergeCell ref="AJ81:AJ85"/>
    <mergeCell ref="AM81:AM85"/>
    <mergeCell ref="AN81:AN85"/>
    <mergeCell ref="Z81:Z85"/>
    <mergeCell ref="AC111:AC115"/>
    <mergeCell ref="X105:X109"/>
    <mergeCell ref="Y105:Y109"/>
    <mergeCell ref="G27:H32"/>
    <mergeCell ref="I27:I32"/>
    <mergeCell ref="J27:J32"/>
    <mergeCell ref="K27:K32"/>
    <mergeCell ref="AA117:AA121"/>
    <mergeCell ref="L45:L50"/>
    <mergeCell ref="M45:M50"/>
    <mergeCell ref="T99:T104"/>
    <mergeCell ref="T105:T110"/>
    <mergeCell ref="T111:T116"/>
    <mergeCell ref="P33:P38"/>
    <mergeCell ref="M27:M32"/>
    <mergeCell ref="N27:N32"/>
    <mergeCell ref="AP123:AP127"/>
    <mergeCell ref="AW123:AW127"/>
    <mergeCell ref="AW117:AW121"/>
    <mergeCell ref="AT117:AT121"/>
    <mergeCell ref="AS111:AS115"/>
    <mergeCell ref="U99:U104"/>
    <mergeCell ref="T93:T98"/>
    <mergeCell ref="AG111:AG115"/>
    <mergeCell ref="AF105:AF109"/>
    <mergeCell ref="AG105:AG109"/>
    <mergeCell ref="T27:T32"/>
    <mergeCell ref="U27:U32"/>
    <mergeCell ref="J33:J38"/>
    <mergeCell ref="K33:K38"/>
    <mergeCell ref="L27:L32"/>
    <mergeCell ref="L33:L38"/>
    <mergeCell ref="O33:O38"/>
    <mergeCell ref="AI123:AI127"/>
    <mergeCell ref="AJ123:AJ127"/>
    <mergeCell ref="A33:A38"/>
    <mergeCell ref="F33:F38"/>
    <mergeCell ref="G33:H38"/>
    <mergeCell ref="I33:I38"/>
    <mergeCell ref="X93:X97"/>
    <mergeCell ref="K39:K44"/>
    <mergeCell ref="L39:L44"/>
    <mergeCell ref="U51:U56"/>
    <mergeCell ref="T39:T44"/>
    <mergeCell ref="BI117:BI121"/>
    <mergeCell ref="BD117:BD121"/>
    <mergeCell ref="BE117:BE121"/>
    <mergeCell ref="AX117:AX121"/>
    <mergeCell ref="AZ117:AZ121"/>
    <mergeCell ref="BA117:BA121"/>
    <mergeCell ref="BC117:BC121"/>
    <mergeCell ref="BH117:BH121"/>
    <mergeCell ref="M39:M44"/>
    <mergeCell ref="O39:O44"/>
    <mergeCell ref="P39:P44"/>
    <mergeCell ref="Q39:Q44"/>
    <mergeCell ref="N39:N44"/>
    <mergeCell ref="T51:T56"/>
    <mergeCell ref="BG39:BG43"/>
    <mergeCell ref="BA39:BA43"/>
    <mergeCell ref="BB39:BB43"/>
    <mergeCell ref="BH39:BH43"/>
    <mergeCell ref="BD51:BD55"/>
    <mergeCell ref="BG51:BG55"/>
    <mergeCell ref="BA51:BA55"/>
    <mergeCell ref="BB51:BB55"/>
    <mergeCell ref="M33:M38"/>
    <mergeCell ref="AB111:AB115"/>
    <mergeCell ref="BH99:BH103"/>
    <mergeCell ref="AX105:AX109"/>
    <mergeCell ref="AS99:AS103"/>
    <mergeCell ref="AS105:AS109"/>
    <mergeCell ref="AT111:AT115"/>
    <mergeCell ref="AK111:AK115"/>
    <mergeCell ref="AL111:AL115"/>
    <mergeCell ref="AL99:AL103"/>
    <mergeCell ref="AX99:AX103"/>
    <mergeCell ref="BD99:BD103"/>
    <mergeCell ref="BF99:BF103"/>
    <mergeCell ref="BE99:BE103"/>
    <mergeCell ref="AZ105:AZ109"/>
    <mergeCell ref="AL105:AL109"/>
    <mergeCell ref="AM105:AM109"/>
    <mergeCell ref="AZ99:AZ103"/>
    <mergeCell ref="AY105:AY109"/>
    <mergeCell ref="AM99:AM103"/>
    <mergeCell ref="AT105:AT109"/>
    <mergeCell ref="AT99:AT103"/>
    <mergeCell ref="AU99:AU103"/>
    <mergeCell ref="AV99:AV103"/>
    <mergeCell ref="AC105:AC109"/>
    <mergeCell ref="BK75:BK79"/>
    <mergeCell ref="BG81:BG85"/>
    <mergeCell ref="BH81:BH85"/>
    <mergeCell ref="BK81:BK85"/>
    <mergeCell ref="BB45:BB49"/>
    <mergeCell ref="BD57:BD61"/>
    <mergeCell ref="BB63:BB67"/>
    <mergeCell ref="BB57:BB61"/>
    <mergeCell ref="BC57:BC61"/>
    <mergeCell ref="BC51:BC55"/>
    <mergeCell ref="BI93:BI97"/>
    <mergeCell ref="BJ93:BJ97"/>
    <mergeCell ref="BI87:BI91"/>
    <mergeCell ref="BJ87:BJ91"/>
    <mergeCell ref="BI75:BI79"/>
    <mergeCell ref="BJ75:BJ79"/>
    <mergeCell ref="BC87:BC91"/>
    <mergeCell ref="BD87:BD91"/>
    <mergeCell ref="BE87:BE91"/>
    <mergeCell ref="BF87:BF91"/>
    <mergeCell ref="BF81:BF85"/>
    <mergeCell ref="BH87:BH91"/>
    <mergeCell ref="BK93:BK97"/>
    <mergeCell ref="BI81:BI85"/>
    <mergeCell ref="BJ81:BJ85"/>
    <mergeCell ref="BD75:BD79"/>
    <mergeCell ref="BE75:BE79"/>
    <mergeCell ref="BE81:BE85"/>
    <mergeCell ref="BH93:BH97"/>
    <mergeCell ref="BG93:BG97"/>
    <mergeCell ref="BK87:BK91"/>
    <mergeCell ref="BD81:BD85"/>
    <mergeCell ref="BH75:BH79"/>
    <mergeCell ref="BD39:BD43"/>
    <mergeCell ref="AY39:AY43"/>
    <mergeCell ref="AZ39:AZ43"/>
    <mergeCell ref="BE51:BE55"/>
    <mergeCell ref="BF51:BF55"/>
    <mergeCell ref="AT57:AT61"/>
    <mergeCell ref="AU57:AU61"/>
    <mergeCell ref="AV57:AV61"/>
    <mergeCell ref="AZ75:AZ79"/>
    <mergeCell ref="AY63:AY67"/>
    <mergeCell ref="AZ63:AZ67"/>
    <mergeCell ref="AS57:AS61"/>
    <mergeCell ref="BF63:BF67"/>
    <mergeCell ref="AX81:AX85"/>
    <mergeCell ref="AW75:AW79"/>
    <mergeCell ref="AX69:AX73"/>
    <mergeCell ref="BB75:BB79"/>
    <mergeCell ref="AY69:AY73"/>
    <mergeCell ref="AZ69:AZ73"/>
    <mergeCell ref="BA69:BA73"/>
    <mergeCell ref="BC69:BC73"/>
    <mergeCell ref="AY75:AY79"/>
    <mergeCell ref="BA81:BA85"/>
    <mergeCell ref="BB81:BB85"/>
    <mergeCell ref="AY81:AY85"/>
    <mergeCell ref="AZ81:AZ85"/>
    <mergeCell ref="BA75:BA79"/>
    <mergeCell ref="BC45:BC49"/>
    <mergeCell ref="BD45:BD49"/>
    <mergeCell ref="BE45:BE49"/>
    <mergeCell ref="BE63:BE67"/>
    <mergeCell ref="AC117:AC121"/>
    <mergeCell ref="AD117:AD121"/>
    <mergeCell ref="AJ117:AJ121"/>
    <mergeCell ref="AI105:AI109"/>
    <mergeCell ref="AJ105:AJ109"/>
    <mergeCell ref="AE111:AE115"/>
    <mergeCell ref="AD111:AD115"/>
    <mergeCell ref="AX33:AX37"/>
    <mergeCell ref="AE99:AE103"/>
    <mergeCell ref="AF99:AF103"/>
    <mergeCell ref="AG99:AG103"/>
    <mergeCell ref="AH99:AH103"/>
    <mergeCell ref="AK117:AK121"/>
    <mergeCell ref="AL117:AL121"/>
    <mergeCell ref="AH117:AH121"/>
    <mergeCell ref="AI111:AI115"/>
    <mergeCell ref="AJ111:AJ115"/>
    <mergeCell ref="AK93:AK97"/>
    <mergeCell ref="AJ99:AJ103"/>
    <mergeCell ref="AK99:AK103"/>
    <mergeCell ref="AK105:AK109"/>
    <mergeCell ref="AU87:AU91"/>
    <mergeCell ref="AV87:AV91"/>
    <mergeCell ref="AH111:AH115"/>
    <mergeCell ref="AX87:AX91"/>
    <mergeCell ref="AW93:AW97"/>
    <mergeCell ref="AX93:AX97"/>
    <mergeCell ref="AP75:AP79"/>
    <mergeCell ref="AP81:AP85"/>
    <mergeCell ref="AW81:AW85"/>
    <mergeCell ref="AS81:AS85"/>
    <mergeCell ref="AT81:AT85"/>
    <mergeCell ref="AF69:AF73"/>
    <mergeCell ref="AK69:AK73"/>
    <mergeCell ref="T63:T68"/>
    <mergeCell ref="AI63:AI67"/>
    <mergeCell ref="AN69:AN73"/>
    <mergeCell ref="BB87:BB91"/>
    <mergeCell ref="BG87:BG91"/>
    <mergeCell ref="BA87:BA91"/>
    <mergeCell ref="AX75:AX79"/>
    <mergeCell ref="BC75:BC79"/>
    <mergeCell ref="BB69:BB73"/>
    <mergeCell ref="BD69:BD73"/>
    <mergeCell ref="AW87:AW91"/>
    <mergeCell ref="AY99:AY103"/>
    <mergeCell ref="AP99:AP103"/>
    <mergeCell ref="AN105:AN109"/>
    <mergeCell ref="AO105:AO109"/>
    <mergeCell ref="AP105:AP109"/>
    <mergeCell ref="AN99:AN103"/>
    <mergeCell ref="AO99:AO103"/>
    <mergeCell ref="AY87:AY91"/>
    <mergeCell ref="AZ87:AZ91"/>
    <mergeCell ref="AY93:AY97"/>
    <mergeCell ref="AZ93:AZ97"/>
    <mergeCell ref="BE93:BE97"/>
    <mergeCell ref="BF93:BF97"/>
    <mergeCell ref="BB93:BB97"/>
    <mergeCell ref="BC93:BC97"/>
    <mergeCell ref="AU81:AU85"/>
    <mergeCell ref="U105:U110"/>
    <mergeCell ref="AA105:AA109"/>
    <mergeCell ref="K57:K62"/>
    <mergeCell ref="N57:N62"/>
    <mergeCell ref="O57:O62"/>
    <mergeCell ref="X57:X61"/>
    <mergeCell ref="M57:M62"/>
    <mergeCell ref="T45:T50"/>
    <mergeCell ref="U45:U50"/>
    <mergeCell ref="AK87:AK91"/>
    <mergeCell ref="AL87:AL91"/>
    <mergeCell ref="AM87:AM91"/>
    <mergeCell ref="AN87:AN91"/>
    <mergeCell ref="S39:S44"/>
    <mergeCell ref="AB45:AB49"/>
    <mergeCell ref="Z57:Z61"/>
    <mergeCell ref="AA57:AA61"/>
    <mergeCell ref="AB57:AB61"/>
    <mergeCell ref="X39:X43"/>
    <mergeCell ref="AJ87:AJ91"/>
    <mergeCell ref="T69:T74"/>
    <mergeCell ref="U69:U74"/>
    <mergeCell ref="AG69:AG73"/>
    <mergeCell ref="AB75:AB79"/>
    <mergeCell ref="AC75:AC79"/>
    <mergeCell ref="AH69:AH73"/>
    <mergeCell ref="AI69:AI73"/>
    <mergeCell ref="AD69:AD73"/>
    <mergeCell ref="AB87:AB91"/>
    <mergeCell ref="AL69:AL73"/>
    <mergeCell ref="AM69:AM73"/>
    <mergeCell ref="O63:O68"/>
    <mergeCell ref="Y69:Y73"/>
    <mergeCell ref="AE69:AE73"/>
    <mergeCell ref="AJ39:AJ43"/>
    <mergeCell ref="AE57:AE61"/>
    <mergeCell ref="AF57:AF61"/>
    <mergeCell ref="Y63:Y67"/>
    <mergeCell ref="Z63:Z67"/>
    <mergeCell ref="AA63:AA67"/>
    <mergeCell ref="AG63:AG67"/>
    <mergeCell ref="AK39:AK43"/>
    <mergeCell ref="AE45:AE49"/>
    <mergeCell ref="AF45:AF49"/>
    <mergeCell ref="AI39:AI43"/>
    <mergeCell ref="AH39:AH43"/>
    <mergeCell ref="AG39:AG43"/>
    <mergeCell ref="AF39:AF43"/>
    <mergeCell ref="U39:U44"/>
    <mergeCell ref="Y39:Y43"/>
    <mergeCell ref="Z39:Z43"/>
    <mergeCell ref="L57:L62"/>
    <mergeCell ref="P57:P62"/>
    <mergeCell ref="Q51:Q56"/>
    <mergeCell ref="R51:R56"/>
    <mergeCell ref="I57:I62"/>
    <mergeCell ref="J57:J62"/>
    <mergeCell ref="G63:H68"/>
    <mergeCell ref="I63:I68"/>
    <mergeCell ref="J63:J68"/>
    <mergeCell ref="K63:K68"/>
    <mergeCell ref="L63:L68"/>
    <mergeCell ref="I69:I74"/>
    <mergeCell ref="J69:J74"/>
    <mergeCell ref="AJ51:AJ55"/>
    <mergeCell ref="AH33:AH37"/>
    <mergeCell ref="AI33:AI37"/>
    <mergeCell ref="K69:K74"/>
    <mergeCell ref="L69:L74"/>
    <mergeCell ref="M69:M74"/>
    <mergeCell ref="AH51:AH55"/>
    <mergeCell ref="AI51:AI55"/>
    <mergeCell ref="AD45:AD49"/>
    <mergeCell ref="AH45:AH49"/>
    <mergeCell ref="X45:X49"/>
    <mergeCell ref="AA39:AA43"/>
    <mergeCell ref="AC39:AC43"/>
    <mergeCell ref="Z51:Z55"/>
    <mergeCell ref="AA51:AA55"/>
    <mergeCell ref="AB51:AB55"/>
    <mergeCell ref="AA45:AA49"/>
    <mergeCell ref="Y33:Y37"/>
    <mergeCell ref="AI57:AI61"/>
    <mergeCell ref="AI117:AI121"/>
    <mergeCell ref="O105:O110"/>
    <mergeCell ref="O93:O98"/>
    <mergeCell ref="P63:P68"/>
    <mergeCell ref="R63:R68"/>
    <mergeCell ref="Q63:Q68"/>
    <mergeCell ref="Q69:Q74"/>
    <mergeCell ref="AH87:AH91"/>
    <mergeCell ref="X63:X67"/>
    <mergeCell ref="AP45:AP49"/>
    <mergeCell ref="AP51:AP55"/>
    <mergeCell ref="AN45:AN49"/>
    <mergeCell ref="AO45:AO49"/>
    <mergeCell ref="N93:N98"/>
    <mergeCell ref="P81:P86"/>
    <mergeCell ref="N75:N80"/>
    <mergeCell ref="Y81:Y85"/>
    <mergeCell ref="T75:T80"/>
    <mergeCell ref="X75:X79"/>
    <mergeCell ref="AM45:AM49"/>
    <mergeCell ref="AI45:AI49"/>
    <mergeCell ref="AJ45:AJ49"/>
    <mergeCell ref="AK45:AK49"/>
    <mergeCell ref="AL45:AL49"/>
    <mergeCell ref="AD51:AD55"/>
    <mergeCell ref="AE51:AE55"/>
    <mergeCell ref="AF51:AF55"/>
    <mergeCell ref="AG51:AG55"/>
    <mergeCell ref="AD57:AD61"/>
    <mergeCell ref="AJ69:AJ73"/>
    <mergeCell ref="O69:O74"/>
    <mergeCell ref="X69:X73"/>
    <mergeCell ref="A69:A74"/>
    <mergeCell ref="A45:A50"/>
    <mergeCell ref="A51:A56"/>
    <mergeCell ref="A99:A104"/>
    <mergeCell ref="A75:A80"/>
    <mergeCell ref="A111:A116"/>
    <mergeCell ref="A93:A98"/>
    <mergeCell ref="A81:A86"/>
    <mergeCell ref="A87:A92"/>
    <mergeCell ref="A105:A110"/>
    <mergeCell ref="F99:F104"/>
    <mergeCell ref="G99:H104"/>
    <mergeCell ref="A57:A62"/>
    <mergeCell ref="A63:A68"/>
    <mergeCell ref="F81:F86"/>
    <mergeCell ref="F87:F92"/>
    <mergeCell ref="F69:F74"/>
    <mergeCell ref="G69:H74"/>
    <mergeCell ref="F93:F98"/>
    <mergeCell ref="G93:H98"/>
    <mergeCell ref="F45:F50"/>
    <mergeCell ref="G57:H62"/>
    <mergeCell ref="F51:F56"/>
    <mergeCell ref="G51:H56"/>
    <mergeCell ref="F111:F116"/>
    <mergeCell ref="G111:H116"/>
    <mergeCell ref="F105:F110"/>
    <mergeCell ref="G105:H110"/>
    <mergeCell ref="BK27:BK31"/>
    <mergeCell ref="F57:F62"/>
    <mergeCell ref="F63:F68"/>
    <mergeCell ref="BF27:BF31"/>
    <mergeCell ref="BG27:BG31"/>
    <mergeCell ref="BH27:BH31"/>
    <mergeCell ref="BI27:BI31"/>
    <mergeCell ref="AZ27:AZ31"/>
    <mergeCell ref="S45:S50"/>
    <mergeCell ref="S51:S56"/>
    <mergeCell ref="P99:P104"/>
    <mergeCell ref="Z45:Z49"/>
    <mergeCell ref="I87:I92"/>
    <mergeCell ref="I81:I86"/>
    <mergeCell ref="G87:H92"/>
    <mergeCell ref="G81:H86"/>
    <mergeCell ref="O45:O50"/>
    <mergeCell ref="P45:P50"/>
    <mergeCell ref="M75:M80"/>
    <mergeCell ref="N69:N74"/>
    <mergeCell ref="I99:I104"/>
    <mergeCell ref="J99:J104"/>
    <mergeCell ref="K99:K104"/>
    <mergeCell ref="M87:M92"/>
    <mergeCell ref="M99:M104"/>
    <mergeCell ref="N99:N104"/>
    <mergeCell ref="N87:N92"/>
    <mergeCell ref="AH63:AH67"/>
    <mergeCell ref="Z27:Z31"/>
    <mergeCell ref="AC57:AC61"/>
    <mergeCell ref="AA27:AA31"/>
    <mergeCell ref="N45:N50"/>
    <mergeCell ref="G45:H50"/>
    <mergeCell ref="I45:I50"/>
    <mergeCell ref="J87:J92"/>
    <mergeCell ref="BJ27:BJ31"/>
    <mergeCell ref="Y27:Y31"/>
    <mergeCell ref="BE27:BE31"/>
    <mergeCell ref="BD27:BD31"/>
    <mergeCell ref="X27:X31"/>
    <mergeCell ref="AV27:AV31"/>
    <mergeCell ref="BC27:BC31"/>
    <mergeCell ref="AY27:AY31"/>
    <mergeCell ref="AT27:AT31"/>
    <mergeCell ref="K105:K110"/>
    <mergeCell ref="K111:K116"/>
    <mergeCell ref="Q33:Q38"/>
    <mergeCell ref="R39:R44"/>
    <mergeCell ref="AW27:AW31"/>
    <mergeCell ref="AX27:AX31"/>
    <mergeCell ref="AS27:AS31"/>
    <mergeCell ref="Y45:Y49"/>
    <mergeCell ref="N51:N56"/>
    <mergeCell ref="P51:P56"/>
    <mergeCell ref="Q45:Q50"/>
    <mergeCell ref="R45:R50"/>
    <mergeCell ref="S75:S80"/>
    <mergeCell ref="AO27:AO31"/>
    <mergeCell ref="AL27:AL31"/>
    <mergeCell ref="AM27:AM31"/>
    <mergeCell ref="AN33:AN37"/>
    <mergeCell ref="AN27:AN31"/>
    <mergeCell ref="AD27:AD31"/>
    <mergeCell ref="AF27:AF31"/>
    <mergeCell ref="BB27:BB31"/>
    <mergeCell ref="AU27:AU31"/>
    <mergeCell ref="O25:O26"/>
    <mergeCell ref="BA27:BA31"/>
    <mergeCell ref="S25:S26"/>
    <mergeCell ref="T25:T26"/>
    <mergeCell ref="U25:U26"/>
    <mergeCell ref="Q25:Q26"/>
    <mergeCell ref="P27:P32"/>
    <mergeCell ref="AE27:AE31"/>
    <mergeCell ref="M25:M26"/>
    <mergeCell ref="D25:E25"/>
    <mergeCell ref="E21:F22"/>
    <mergeCell ref="L25:L26"/>
    <mergeCell ref="K25:K26"/>
    <mergeCell ref="A1:H1"/>
    <mergeCell ref="A25:A26"/>
    <mergeCell ref="F25:F26"/>
    <mergeCell ref="G25:H26"/>
    <mergeCell ref="B25:C25"/>
    <mergeCell ref="R25:R26"/>
    <mergeCell ref="F27:F32"/>
    <mergeCell ref="G21:G22"/>
    <mergeCell ref="A4:B4"/>
    <mergeCell ref="E17:F17"/>
    <mergeCell ref="N25:N26"/>
    <mergeCell ref="I25:I26"/>
    <mergeCell ref="J25:J26"/>
    <mergeCell ref="A27:A32"/>
    <mergeCell ref="P25:P26"/>
    <mergeCell ref="AG27:AG31"/>
    <mergeCell ref="AH27:AH31"/>
  </mergeCells>
  <phoneticPr fontId="2" type="noConversion"/>
  <dataValidations count="2">
    <dataValidation type="list" allowBlank="1" showInputMessage="1" showErrorMessage="1" sqref="G11">
      <formula1>$C$53:$C$54</formula1>
    </dataValidation>
    <dataValidation type="list" allowBlank="1" showInputMessage="1" showErrorMessage="1" sqref="U27:U31 U33:U37 U39:U43 U45:U49 U51:U55 U57:U61 U63:U67 U69:U73 U75:U79 U81:U85 U87:U91 U93:U97 U99:U103 U105:U109 U111:U115 U117:U121 U123:U127 U129:U133 U135:U139">
      <formula1>$A$162:$A$180</formula1>
    </dataValidation>
  </dataValidations>
  <printOptions gridLines="1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EI292"/>
  <sheetViews>
    <sheetView zoomScale="75" zoomScaleNormal="85" workbookViewId="0">
      <selection sqref="A1:H1"/>
    </sheetView>
  </sheetViews>
  <sheetFormatPr defaultRowHeight="12.75"/>
  <cols>
    <col min="1" max="1" width="53.7109375" style="2" customWidth="1"/>
    <col min="2" max="2" width="19" style="3" customWidth="1"/>
    <col min="3" max="3" width="17.28515625" style="2" customWidth="1"/>
    <col min="4" max="4" width="15.7109375" style="3" customWidth="1"/>
    <col min="5" max="5" width="24.140625" style="2" customWidth="1"/>
    <col min="6" max="6" width="26.28515625" style="136" customWidth="1"/>
    <col min="7" max="7" width="15.7109375" style="2" customWidth="1"/>
    <col min="8" max="8" width="15.5703125" style="2" customWidth="1"/>
    <col min="9" max="9" width="17.7109375" style="2" customWidth="1"/>
    <col min="10" max="10" width="17.7109375" style="100" customWidth="1"/>
    <col min="11" max="11" width="16.5703125" style="100" customWidth="1"/>
    <col min="12" max="12" width="16.42578125" style="3" customWidth="1"/>
    <col min="13" max="13" width="16.42578125" style="100" customWidth="1"/>
    <col min="14" max="14" width="14.7109375" style="100" customWidth="1"/>
    <col min="15" max="20" width="14.7109375" style="136" customWidth="1"/>
    <col min="21" max="21" width="27.5703125" style="3" customWidth="1"/>
    <col min="22" max="22" width="28.7109375" style="3" customWidth="1"/>
    <col min="23" max="23" width="14.7109375" style="22" hidden="1" customWidth="1"/>
    <col min="24" max="33" width="0" style="2" hidden="1" customWidth="1"/>
    <col min="34" max="47" width="0" style="28" hidden="1" customWidth="1"/>
    <col min="48" max="63" width="0" style="2" hidden="1" customWidth="1"/>
    <col min="64" max="16384" width="9.140625" style="2"/>
  </cols>
  <sheetData>
    <row r="1" spans="1:8" ht="18.75" customHeight="1">
      <c r="A1" s="246" t="s">
        <v>147</v>
      </c>
      <c r="B1" s="246"/>
      <c r="C1" s="246"/>
      <c r="D1" s="246"/>
      <c r="E1" s="246"/>
      <c r="F1" s="246"/>
      <c r="G1" s="246"/>
      <c r="H1" s="246"/>
    </row>
    <row r="2" spans="1:8" ht="18">
      <c r="A2" s="68" t="s">
        <v>121</v>
      </c>
      <c r="B2" s="185"/>
      <c r="C2" s="52"/>
      <c r="D2" s="185"/>
      <c r="E2" s="52"/>
      <c r="F2" s="143"/>
      <c r="G2" s="52"/>
      <c r="H2" s="52"/>
    </row>
    <row r="3" spans="1:8" ht="18">
      <c r="A3" s="68"/>
      <c r="B3" s="185"/>
      <c r="C3" s="52"/>
      <c r="D3" s="185"/>
      <c r="E3" s="52"/>
      <c r="F3" s="143"/>
      <c r="G3" s="52"/>
    </row>
    <row r="4" spans="1:8">
      <c r="A4" s="240" t="s">
        <v>145</v>
      </c>
      <c r="B4" s="240"/>
      <c r="C4" s="7"/>
      <c r="D4" s="185"/>
      <c r="E4" s="52"/>
      <c r="F4" s="143"/>
      <c r="G4" s="52"/>
    </row>
    <row r="5" spans="1:8">
      <c r="A5" s="97" t="s">
        <v>37</v>
      </c>
      <c r="B5" s="19" t="s">
        <v>70</v>
      </c>
      <c r="C5" s="19" t="s">
        <v>72</v>
      </c>
      <c r="D5" s="185"/>
      <c r="E5" s="17" t="s">
        <v>15</v>
      </c>
      <c r="F5" s="14"/>
      <c r="G5" s="23"/>
    </row>
    <row r="6" spans="1:8">
      <c r="A6" s="107" t="s">
        <v>29</v>
      </c>
      <c r="B6" s="221"/>
      <c r="C6" s="160">
        <v>49</v>
      </c>
      <c r="D6" s="185"/>
      <c r="E6" s="18" t="s">
        <v>12</v>
      </c>
      <c r="F6" s="19" t="s">
        <v>24</v>
      </c>
    </row>
    <row r="7" spans="1:8">
      <c r="A7" s="23"/>
      <c r="B7" s="146"/>
      <c r="C7" s="132"/>
      <c r="D7" s="185"/>
      <c r="E7" s="84" t="s">
        <v>29</v>
      </c>
      <c r="F7" s="76">
        <v>0</v>
      </c>
      <c r="H7" s="52"/>
    </row>
    <row r="8" spans="1:8">
      <c r="A8" s="42" t="s">
        <v>36</v>
      </c>
      <c r="B8" s="146"/>
      <c r="C8" s="132"/>
      <c r="D8" s="185"/>
      <c r="E8" s="49" t="s">
        <v>36</v>
      </c>
      <c r="F8" s="76">
        <v>0.25</v>
      </c>
      <c r="H8" s="52"/>
    </row>
    <row r="9" spans="1:8">
      <c r="A9" s="109" t="s">
        <v>73</v>
      </c>
      <c r="B9" s="221"/>
      <c r="C9" s="160">
        <v>602</v>
      </c>
      <c r="D9" s="185"/>
      <c r="E9" s="49" t="s">
        <v>16</v>
      </c>
      <c r="F9" s="76">
        <v>0.95</v>
      </c>
      <c r="H9" s="52"/>
    </row>
    <row r="10" spans="1:8">
      <c r="A10" s="109" t="s">
        <v>74</v>
      </c>
      <c r="B10" s="221"/>
      <c r="C10" s="160">
        <v>37</v>
      </c>
      <c r="D10" s="185"/>
      <c r="E10" s="40"/>
      <c r="F10" s="2"/>
      <c r="G10" s="25"/>
      <c r="H10" s="52"/>
    </row>
    <row r="11" spans="1:8">
      <c r="A11" s="110" t="s">
        <v>4</v>
      </c>
      <c r="B11" s="152">
        <f>B9+B10</f>
        <v>0</v>
      </c>
      <c r="C11" s="129"/>
      <c r="D11" s="185"/>
      <c r="E11" s="7" t="s">
        <v>17</v>
      </c>
      <c r="F11" s="53"/>
      <c r="G11" s="129"/>
      <c r="H11" s="52"/>
    </row>
    <row r="12" spans="1:8">
      <c r="A12" s="23"/>
      <c r="B12" s="146"/>
      <c r="C12" s="132"/>
      <c r="D12" s="185"/>
      <c r="E12" s="133" t="s">
        <v>26</v>
      </c>
      <c r="F12" s="111" t="e">
        <f>B6/B22</f>
        <v>#DIV/0!</v>
      </c>
      <c r="G12" s="16"/>
      <c r="H12" s="52"/>
    </row>
    <row r="13" spans="1:8">
      <c r="A13" s="42" t="s">
        <v>16</v>
      </c>
      <c r="B13" s="146"/>
      <c r="C13" s="132"/>
      <c r="D13" s="185"/>
      <c r="E13" s="133" t="s">
        <v>28</v>
      </c>
      <c r="F13" s="111" t="e">
        <f>B11/B22</f>
        <v>#DIV/0!</v>
      </c>
      <c r="H13" s="52"/>
    </row>
    <row r="14" spans="1:8">
      <c r="A14" s="109" t="s">
        <v>75</v>
      </c>
      <c r="B14" s="221"/>
      <c r="C14" s="160">
        <v>15</v>
      </c>
      <c r="D14" s="185"/>
      <c r="E14" s="133" t="s">
        <v>27</v>
      </c>
      <c r="F14" s="111" t="e">
        <f>B20/B22</f>
        <v>#DIV/0!</v>
      </c>
      <c r="H14" s="52"/>
    </row>
    <row r="15" spans="1:8">
      <c r="A15" s="109" t="s">
        <v>76</v>
      </c>
      <c r="B15" s="221"/>
      <c r="C15" s="160">
        <v>27</v>
      </c>
      <c r="D15" s="185"/>
      <c r="E15" s="130" t="s">
        <v>18</v>
      </c>
      <c r="F15" s="112" t="e">
        <f>F7*F12+F8*F13+F9*F14</f>
        <v>#DIV/0!</v>
      </c>
      <c r="H15" s="52"/>
    </row>
    <row r="16" spans="1:8">
      <c r="A16" s="109" t="s">
        <v>77</v>
      </c>
      <c r="B16" s="221"/>
      <c r="C16" s="160">
        <v>228</v>
      </c>
      <c r="D16" s="185"/>
      <c r="F16" s="2"/>
      <c r="H16" s="52"/>
    </row>
    <row r="17" spans="1:63">
      <c r="A17" s="110" t="s">
        <v>78</v>
      </c>
      <c r="B17" s="221"/>
      <c r="C17" s="160">
        <v>173</v>
      </c>
      <c r="D17" s="185"/>
      <c r="E17" s="250" t="s">
        <v>61</v>
      </c>
      <c r="F17" s="250"/>
      <c r="G17" s="72" t="e">
        <f>'Site Data'!C42/12*F15*B22</f>
        <v>#DIV/0!</v>
      </c>
      <c r="H17" s="52"/>
    </row>
    <row r="18" spans="1:63">
      <c r="A18" s="110" t="s">
        <v>79</v>
      </c>
      <c r="B18" s="221"/>
      <c r="C18" s="161">
        <v>468</v>
      </c>
      <c r="D18" s="185"/>
      <c r="E18" s="17"/>
      <c r="F18" s="74"/>
      <c r="G18" s="202"/>
      <c r="H18" s="52"/>
      <c r="J18" s="2"/>
      <c r="K18" s="2"/>
    </row>
    <row r="19" spans="1:63">
      <c r="A19" s="110" t="s">
        <v>142</v>
      </c>
      <c r="B19" s="221"/>
      <c r="C19" s="161">
        <v>0</v>
      </c>
      <c r="D19" s="185"/>
      <c r="E19" s="17"/>
      <c r="F19" s="74"/>
      <c r="G19" s="202"/>
      <c r="H19" s="52"/>
      <c r="J19" s="2"/>
      <c r="K19" s="2"/>
    </row>
    <row r="20" spans="1:63">
      <c r="A20" s="110" t="s">
        <v>4</v>
      </c>
      <c r="B20" s="152">
        <f>SUM(B14:B19)</f>
        <v>0</v>
      </c>
      <c r="C20" s="159"/>
      <c r="D20" s="185"/>
      <c r="E20" s="52"/>
      <c r="F20" s="143"/>
      <c r="G20" s="52"/>
      <c r="H20" s="52"/>
      <c r="J20" s="2"/>
      <c r="K20" s="2"/>
    </row>
    <row r="21" spans="1:63" ht="12.75" customHeight="1">
      <c r="A21" s="23"/>
      <c r="B21" s="146"/>
      <c r="C21" s="159"/>
      <c r="D21" s="185"/>
      <c r="E21" s="251" t="s">
        <v>125</v>
      </c>
      <c r="F21" s="251"/>
      <c r="G21" s="248">
        <f>'Site Data'!C42/12*(F7*B6*C6+F8*(SUMPRODUCT(B9:B10,C9:C10))+F9*(SUMPRODUCT(B14:B19,C14:C19)))*2.72/43560</f>
        <v>0</v>
      </c>
      <c r="H21" s="52"/>
      <c r="J21" s="2"/>
      <c r="K21" s="2"/>
    </row>
    <row r="22" spans="1:63">
      <c r="A22" s="110" t="s">
        <v>106</v>
      </c>
      <c r="B22" s="152">
        <f>B6+B11+B20</f>
        <v>0</v>
      </c>
      <c r="C22" s="28"/>
      <c r="D22" s="185"/>
      <c r="E22" s="251"/>
      <c r="F22" s="251"/>
      <c r="G22" s="248"/>
      <c r="H22" s="52"/>
      <c r="J22" s="2"/>
      <c r="K22" s="2"/>
    </row>
    <row r="23" spans="1:63" s="14" customFormat="1" ht="18">
      <c r="A23" s="65"/>
      <c r="B23" s="51"/>
      <c r="D23" s="51"/>
      <c r="F23" s="144"/>
      <c r="L23" s="51"/>
      <c r="M23" s="117"/>
      <c r="N23" s="117"/>
      <c r="O23" s="117"/>
      <c r="P23" s="117"/>
      <c r="Q23" s="117"/>
      <c r="R23" s="117"/>
      <c r="S23" s="117"/>
      <c r="T23" s="117"/>
      <c r="U23" s="52"/>
      <c r="V23" s="50"/>
      <c r="X23" s="149"/>
      <c r="Y23" s="149"/>
      <c r="Z23" s="149"/>
      <c r="AA23" s="149"/>
      <c r="AB23" s="149"/>
      <c r="AC23" s="149"/>
      <c r="AD23" s="33"/>
      <c r="AE23" s="33"/>
      <c r="AF23" s="33"/>
      <c r="AG23" s="33"/>
      <c r="AH23" s="33"/>
      <c r="AI23" s="33"/>
      <c r="AJ23" s="3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</row>
    <row r="24" spans="1:63" s="14" customFormat="1" ht="18.75" thickBot="1">
      <c r="A24" s="12" t="s">
        <v>127</v>
      </c>
      <c r="B24" s="51"/>
      <c r="D24" s="51"/>
      <c r="F24" s="144"/>
      <c r="I24" s="16"/>
      <c r="J24" s="137"/>
      <c r="K24" s="117"/>
      <c r="L24" s="51"/>
      <c r="M24" s="117"/>
      <c r="N24" s="117"/>
      <c r="O24" s="117"/>
      <c r="P24" s="117"/>
      <c r="Q24" s="117"/>
      <c r="R24" s="117"/>
      <c r="S24" s="117"/>
      <c r="T24" s="117"/>
      <c r="U24" s="52"/>
      <c r="V24" s="50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</row>
    <row r="25" spans="1:63" s="174" customFormat="1" ht="12.75" customHeight="1">
      <c r="A25" s="292"/>
      <c r="B25" s="285" t="s">
        <v>80</v>
      </c>
      <c r="C25" s="286"/>
      <c r="D25" s="285" t="s">
        <v>81</v>
      </c>
      <c r="E25" s="286"/>
      <c r="F25" s="294" t="s">
        <v>83</v>
      </c>
      <c r="G25" s="283" t="s">
        <v>151</v>
      </c>
      <c r="H25" s="283"/>
      <c r="I25" s="283" t="s">
        <v>152</v>
      </c>
      <c r="J25" s="261" t="s">
        <v>84</v>
      </c>
      <c r="K25" s="259" t="s">
        <v>85</v>
      </c>
      <c r="L25" s="257" t="s">
        <v>103</v>
      </c>
      <c r="M25" s="261" t="s">
        <v>13</v>
      </c>
      <c r="N25" s="261" t="s">
        <v>104</v>
      </c>
      <c r="O25" s="259" t="s">
        <v>153</v>
      </c>
      <c r="P25" s="287" t="s">
        <v>86</v>
      </c>
      <c r="Q25" s="317" t="s">
        <v>87</v>
      </c>
      <c r="R25" s="263" t="s">
        <v>88</v>
      </c>
      <c r="S25" s="263" t="s">
        <v>89</v>
      </c>
      <c r="T25" s="263" t="s">
        <v>90</v>
      </c>
      <c r="U25" s="255" t="s">
        <v>20</v>
      </c>
      <c r="V25" s="172"/>
      <c r="W25" s="173"/>
      <c r="X25" s="174" t="s">
        <v>31</v>
      </c>
      <c r="AH25" s="175"/>
      <c r="AI25" s="175"/>
      <c r="AJ25" s="175"/>
      <c r="AK25" s="175"/>
      <c r="AL25" s="175"/>
      <c r="AM25" s="175"/>
      <c r="AN25" s="175"/>
      <c r="AO25" s="175"/>
      <c r="AP25" s="175"/>
      <c r="AQ25" s="175"/>
      <c r="AR25" s="175"/>
      <c r="AS25" s="175" t="s">
        <v>91</v>
      </c>
      <c r="AT25" s="175"/>
      <c r="AU25" s="175"/>
    </row>
    <row r="26" spans="1:63" s="174" customFormat="1" ht="90" thickBot="1">
      <c r="A26" s="293"/>
      <c r="B26" s="186" t="s">
        <v>70</v>
      </c>
      <c r="C26" s="176" t="s">
        <v>82</v>
      </c>
      <c r="D26" s="186" t="s">
        <v>70</v>
      </c>
      <c r="E26" s="176" t="s">
        <v>82</v>
      </c>
      <c r="F26" s="295"/>
      <c r="G26" s="284"/>
      <c r="H26" s="284"/>
      <c r="I26" s="284"/>
      <c r="J26" s="262"/>
      <c r="K26" s="260"/>
      <c r="L26" s="258"/>
      <c r="M26" s="262"/>
      <c r="N26" s="262"/>
      <c r="O26" s="260"/>
      <c r="P26" s="288"/>
      <c r="Q26" s="318"/>
      <c r="R26" s="264"/>
      <c r="S26" s="264"/>
      <c r="T26" s="264"/>
      <c r="U26" s="256"/>
      <c r="V26" s="177"/>
      <c r="W26" s="126"/>
      <c r="X26" s="116" t="s">
        <v>38</v>
      </c>
      <c r="Y26" s="116" t="s">
        <v>56</v>
      </c>
      <c r="Z26" s="116" t="s">
        <v>43</v>
      </c>
      <c r="AA26" s="116" t="s">
        <v>44</v>
      </c>
      <c r="AB26" s="116" t="s">
        <v>45</v>
      </c>
      <c r="AC26" s="116" t="s">
        <v>97</v>
      </c>
      <c r="AD26" s="116" t="s">
        <v>98</v>
      </c>
      <c r="AE26" s="116" t="s">
        <v>65</v>
      </c>
      <c r="AF26" s="116" t="s">
        <v>66</v>
      </c>
      <c r="AG26" s="116" t="s">
        <v>94</v>
      </c>
      <c r="AH26" s="116" t="s">
        <v>48</v>
      </c>
      <c r="AI26" s="116" t="s">
        <v>67</v>
      </c>
      <c r="AJ26" s="116" t="s">
        <v>57</v>
      </c>
      <c r="AK26" s="116" t="s">
        <v>58</v>
      </c>
      <c r="AL26" s="116" t="s">
        <v>95</v>
      </c>
      <c r="AM26" s="116" t="s">
        <v>96</v>
      </c>
      <c r="AN26" s="116" t="s">
        <v>49</v>
      </c>
      <c r="AO26" s="116" t="s">
        <v>59</v>
      </c>
      <c r="AP26" s="116" t="s">
        <v>60</v>
      </c>
      <c r="AQ26" s="180"/>
      <c r="AR26" s="181"/>
      <c r="AS26" s="116" t="s">
        <v>38</v>
      </c>
      <c r="AT26" s="116" t="s">
        <v>56</v>
      </c>
      <c r="AU26" s="116" t="s">
        <v>43</v>
      </c>
      <c r="AV26" s="116" t="s">
        <v>44</v>
      </c>
      <c r="AW26" s="116" t="s">
        <v>45</v>
      </c>
      <c r="AX26" s="116" t="s">
        <v>97</v>
      </c>
      <c r="AY26" s="116" t="s">
        <v>98</v>
      </c>
      <c r="AZ26" s="116" t="s">
        <v>65</v>
      </c>
      <c r="BA26" s="116" t="s">
        <v>66</v>
      </c>
      <c r="BB26" s="116" t="s">
        <v>94</v>
      </c>
      <c r="BC26" s="116" t="s">
        <v>48</v>
      </c>
      <c r="BD26" s="116" t="s">
        <v>67</v>
      </c>
      <c r="BE26" s="116" t="s">
        <v>57</v>
      </c>
      <c r="BF26" s="116" t="s">
        <v>58</v>
      </c>
      <c r="BG26" s="116" t="s">
        <v>95</v>
      </c>
      <c r="BH26" s="116" t="s">
        <v>96</v>
      </c>
      <c r="BI26" s="116" t="s">
        <v>49</v>
      </c>
      <c r="BJ26" s="116" t="s">
        <v>59</v>
      </c>
      <c r="BK26" s="116" t="s">
        <v>60</v>
      </c>
    </row>
    <row r="27" spans="1:63">
      <c r="A27" s="252" t="str">
        <f>A162</f>
        <v>G1-2 Green Roof</v>
      </c>
      <c r="B27" s="187"/>
      <c r="C27" s="164" t="s">
        <v>29</v>
      </c>
      <c r="D27" s="193"/>
      <c r="E27" s="164" t="s">
        <v>75</v>
      </c>
      <c r="F27" s="289">
        <f>1.7/12*('Site Data'!$F$26*$B27+'Site Data'!$F$27*($B28+$B29)+'Site Data'!$F$28*SUM($D27:$D32))</f>
        <v>0</v>
      </c>
      <c r="G27" s="271" t="s">
        <v>39</v>
      </c>
      <c r="H27" s="272"/>
      <c r="I27" s="265">
        <v>1</v>
      </c>
      <c r="J27" s="299">
        <f>X153</f>
        <v>0</v>
      </c>
      <c r="K27" s="299">
        <f>F27+J27</f>
        <v>0</v>
      </c>
      <c r="L27" s="308" t="s">
        <v>14</v>
      </c>
      <c r="M27" s="314"/>
      <c r="N27" s="311">
        <f>IF(M27*I27&lt;=K27,M27*I27,K27)</f>
        <v>0</v>
      </c>
      <c r="O27" s="299">
        <f>K27-N27</f>
        <v>0</v>
      </c>
      <c r="P27" s="265"/>
      <c r="Q27" s="302">
        <f>AS153</f>
        <v>0</v>
      </c>
      <c r="R27" s="302">
        <f>1.7/12*('Site Data'!$F$26*B27*'Site Data'!$C$16+'Site Data'!$F$27*(SUMPRODUCT(B28:B29,'Site Data'!$C$19:$C$20))+'Site Data'!$F$28*(SUMPRODUCT(D27:D32,'Site Data'!$C$24:$C$29)))*2.72/43560+Q27</f>
        <v>0</v>
      </c>
      <c r="S27" s="305">
        <f>IF(K27&gt;0,IF(M27&lt;K27,(R27*N27/K27)+(M27-N27)/K27*P27*R27,(R27*N27/K27)+(K27-N27)/K27*P27*R27),0)</f>
        <v>0</v>
      </c>
      <c r="T27" s="302">
        <f>R27-S27</f>
        <v>0</v>
      </c>
      <c r="U27" s="296"/>
      <c r="X27" s="268">
        <f t="shared" ref="X27:AP27" si="0">IF($U27=X$26,$O27,0)</f>
        <v>0</v>
      </c>
      <c r="Y27" s="268">
        <f t="shared" si="0"/>
        <v>0</v>
      </c>
      <c r="Z27" s="268">
        <f t="shared" si="0"/>
        <v>0</v>
      </c>
      <c r="AA27" s="268">
        <f t="shared" si="0"/>
        <v>0</v>
      </c>
      <c r="AB27" s="268">
        <f t="shared" si="0"/>
        <v>0</v>
      </c>
      <c r="AC27" s="268">
        <f t="shared" si="0"/>
        <v>0</v>
      </c>
      <c r="AD27" s="268">
        <f t="shared" si="0"/>
        <v>0</v>
      </c>
      <c r="AE27" s="268">
        <f t="shared" si="0"/>
        <v>0</v>
      </c>
      <c r="AF27" s="268">
        <f t="shared" si="0"/>
        <v>0</v>
      </c>
      <c r="AG27" s="268">
        <f t="shared" si="0"/>
        <v>0</v>
      </c>
      <c r="AH27" s="268">
        <f t="shared" si="0"/>
        <v>0</v>
      </c>
      <c r="AI27" s="268">
        <f t="shared" si="0"/>
        <v>0</v>
      </c>
      <c r="AJ27" s="268">
        <f t="shared" si="0"/>
        <v>0</v>
      </c>
      <c r="AK27" s="268">
        <f t="shared" si="0"/>
        <v>0</v>
      </c>
      <c r="AL27" s="268">
        <f t="shared" si="0"/>
        <v>0</v>
      </c>
      <c r="AM27" s="268">
        <f t="shared" si="0"/>
        <v>0</v>
      </c>
      <c r="AN27" s="268">
        <f t="shared" si="0"/>
        <v>0</v>
      </c>
      <c r="AO27" s="268">
        <f t="shared" si="0"/>
        <v>0</v>
      </c>
      <c r="AP27" s="268">
        <f t="shared" si="0"/>
        <v>0</v>
      </c>
      <c r="AS27" s="268">
        <f>IF($U27=AS$26,$T27,0)</f>
        <v>0</v>
      </c>
      <c r="AT27" s="268">
        <f t="shared" ref="AT27:BK27" si="1">IF($U27=AT$26,$T27,0)</f>
        <v>0</v>
      </c>
      <c r="AU27" s="268">
        <f t="shared" si="1"/>
        <v>0</v>
      </c>
      <c r="AV27" s="268">
        <f t="shared" si="1"/>
        <v>0</v>
      </c>
      <c r="AW27" s="268">
        <f t="shared" si="1"/>
        <v>0</v>
      </c>
      <c r="AX27" s="268">
        <f t="shared" si="1"/>
        <v>0</v>
      </c>
      <c r="AY27" s="268">
        <f t="shared" si="1"/>
        <v>0</v>
      </c>
      <c r="AZ27" s="268">
        <f t="shared" si="1"/>
        <v>0</v>
      </c>
      <c r="BA27" s="268">
        <f t="shared" si="1"/>
        <v>0</v>
      </c>
      <c r="BB27" s="268">
        <f t="shared" si="1"/>
        <v>0</v>
      </c>
      <c r="BC27" s="268">
        <f t="shared" si="1"/>
        <v>0</v>
      </c>
      <c r="BD27" s="268">
        <f t="shared" si="1"/>
        <v>0</v>
      </c>
      <c r="BE27" s="268">
        <f t="shared" si="1"/>
        <v>0</v>
      </c>
      <c r="BF27" s="268">
        <f t="shared" si="1"/>
        <v>0</v>
      </c>
      <c r="BG27" s="268">
        <f t="shared" si="1"/>
        <v>0</v>
      </c>
      <c r="BH27" s="268">
        <f t="shared" si="1"/>
        <v>0</v>
      </c>
      <c r="BI27" s="268">
        <f t="shared" si="1"/>
        <v>0</v>
      </c>
      <c r="BJ27" s="268">
        <f t="shared" si="1"/>
        <v>0</v>
      </c>
      <c r="BK27" s="268">
        <f t="shared" si="1"/>
        <v>0</v>
      </c>
    </row>
    <row r="28" spans="1:63">
      <c r="A28" s="253"/>
      <c r="B28" s="188"/>
      <c r="C28" s="165" t="s">
        <v>73</v>
      </c>
      <c r="D28" s="194"/>
      <c r="E28" s="165" t="s">
        <v>76</v>
      </c>
      <c r="F28" s="290"/>
      <c r="G28" s="273"/>
      <c r="H28" s="274"/>
      <c r="I28" s="266"/>
      <c r="J28" s="300"/>
      <c r="K28" s="300"/>
      <c r="L28" s="309"/>
      <c r="M28" s="315"/>
      <c r="N28" s="312"/>
      <c r="O28" s="300"/>
      <c r="P28" s="266"/>
      <c r="Q28" s="303"/>
      <c r="R28" s="303"/>
      <c r="S28" s="306"/>
      <c r="T28" s="303"/>
      <c r="U28" s="297"/>
      <c r="X28" s="269"/>
      <c r="Y28" s="269"/>
      <c r="Z28" s="269"/>
      <c r="AA28" s="269"/>
      <c r="AB28" s="269"/>
      <c r="AC28" s="269"/>
      <c r="AD28" s="269"/>
      <c r="AE28" s="269"/>
      <c r="AF28" s="269"/>
      <c r="AG28" s="269"/>
      <c r="AH28" s="269"/>
      <c r="AI28" s="269"/>
      <c r="AJ28" s="269"/>
      <c r="AK28" s="269"/>
      <c r="AL28" s="269"/>
      <c r="AM28" s="269"/>
      <c r="AN28" s="269"/>
      <c r="AO28" s="269"/>
      <c r="AP28" s="269"/>
      <c r="AS28" s="269"/>
      <c r="AT28" s="269"/>
      <c r="AU28" s="269"/>
      <c r="AV28" s="269"/>
      <c r="AW28" s="269"/>
      <c r="AX28" s="269"/>
      <c r="AY28" s="269"/>
      <c r="AZ28" s="269"/>
      <c r="BA28" s="269"/>
      <c r="BB28" s="269"/>
      <c r="BC28" s="269"/>
      <c r="BD28" s="269"/>
      <c r="BE28" s="269"/>
      <c r="BF28" s="269"/>
      <c r="BG28" s="269"/>
      <c r="BH28" s="269"/>
      <c r="BI28" s="269"/>
      <c r="BJ28" s="269"/>
      <c r="BK28" s="269"/>
    </row>
    <row r="29" spans="1:63">
      <c r="A29" s="253"/>
      <c r="B29" s="188"/>
      <c r="C29" s="165" t="s">
        <v>74</v>
      </c>
      <c r="D29" s="194"/>
      <c r="E29" s="165" t="s">
        <v>77</v>
      </c>
      <c r="F29" s="290"/>
      <c r="G29" s="273"/>
      <c r="H29" s="274"/>
      <c r="I29" s="266"/>
      <c r="J29" s="300"/>
      <c r="K29" s="300"/>
      <c r="L29" s="309"/>
      <c r="M29" s="315"/>
      <c r="N29" s="312"/>
      <c r="O29" s="300"/>
      <c r="P29" s="266"/>
      <c r="Q29" s="303"/>
      <c r="R29" s="303"/>
      <c r="S29" s="306"/>
      <c r="T29" s="303"/>
      <c r="U29" s="297"/>
      <c r="X29" s="269"/>
      <c r="Y29" s="269"/>
      <c r="Z29" s="269"/>
      <c r="AA29" s="269"/>
      <c r="AB29" s="269"/>
      <c r="AC29" s="269"/>
      <c r="AD29" s="269"/>
      <c r="AE29" s="269"/>
      <c r="AF29" s="269"/>
      <c r="AG29" s="269"/>
      <c r="AH29" s="269"/>
      <c r="AI29" s="269"/>
      <c r="AJ29" s="269"/>
      <c r="AK29" s="269"/>
      <c r="AL29" s="269"/>
      <c r="AM29" s="269"/>
      <c r="AN29" s="269"/>
      <c r="AO29" s="269"/>
      <c r="AP29" s="269"/>
      <c r="AS29" s="269"/>
      <c r="AT29" s="269"/>
      <c r="AU29" s="269"/>
      <c r="AV29" s="269"/>
      <c r="AW29" s="269"/>
      <c r="AX29" s="269"/>
      <c r="AY29" s="269"/>
      <c r="AZ29" s="269"/>
      <c r="BA29" s="269"/>
      <c r="BB29" s="269"/>
      <c r="BC29" s="269"/>
      <c r="BD29" s="269"/>
      <c r="BE29" s="269"/>
      <c r="BF29" s="269"/>
      <c r="BG29" s="269"/>
      <c r="BH29" s="269"/>
      <c r="BI29" s="269"/>
      <c r="BJ29" s="269"/>
      <c r="BK29" s="269"/>
    </row>
    <row r="30" spans="1:63">
      <c r="A30" s="253"/>
      <c r="B30" s="222"/>
      <c r="C30" s="166"/>
      <c r="D30" s="194"/>
      <c r="E30" s="167" t="s">
        <v>78</v>
      </c>
      <c r="F30" s="290"/>
      <c r="G30" s="273"/>
      <c r="H30" s="274"/>
      <c r="I30" s="266"/>
      <c r="J30" s="300"/>
      <c r="K30" s="300"/>
      <c r="L30" s="309"/>
      <c r="M30" s="315"/>
      <c r="N30" s="312"/>
      <c r="O30" s="300"/>
      <c r="P30" s="266"/>
      <c r="Q30" s="303"/>
      <c r="R30" s="303"/>
      <c r="S30" s="306"/>
      <c r="T30" s="303"/>
      <c r="U30" s="297"/>
      <c r="X30" s="269"/>
      <c r="Y30" s="269"/>
      <c r="Z30" s="269"/>
      <c r="AA30" s="269"/>
      <c r="AB30" s="269"/>
      <c r="AC30" s="269"/>
      <c r="AD30" s="269"/>
      <c r="AE30" s="269"/>
      <c r="AF30" s="269"/>
      <c r="AG30" s="269"/>
      <c r="AH30" s="269"/>
      <c r="AI30" s="269"/>
      <c r="AJ30" s="269"/>
      <c r="AK30" s="269"/>
      <c r="AL30" s="269"/>
      <c r="AM30" s="269"/>
      <c r="AN30" s="269"/>
      <c r="AO30" s="269"/>
      <c r="AP30" s="269"/>
      <c r="AS30" s="269"/>
      <c r="AT30" s="269"/>
      <c r="AU30" s="269"/>
      <c r="AV30" s="269"/>
      <c r="AW30" s="269"/>
      <c r="AX30" s="269"/>
      <c r="AY30" s="269"/>
      <c r="AZ30" s="269"/>
      <c r="BA30" s="269"/>
      <c r="BB30" s="269"/>
      <c r="BC30" s="269"/>
      <c r="BD30" s="269"/>
      <c r="BE30" s="269"/>
      <c r="BF30" s="269"/>
      <c r="BG30" s="269"/>
      <c r="BH30" s="269"/>
      <c r="BI30" s="269"/>
      <c r="BJ30" s="269"/>
      <c r="BK30" s="269"/>
    </row>
    <row r="31" spans="1:63">
      <c r="A31" s="253"/>
      <c r="B31" s="222"/>
      <c r="C31" s="166"/>
      <c r="D31" s="194"/>
      <c r="E31" s="167" t="s">
        <v>79</v>
      </c>
      <c r="F31" s="290"/>
      <c r="G31" s="273"/>
      <c r="H31" s="274"/>
      <c r="I31" s="266"/>
      <c r="J31" s="300"/>
      <c r="K31" s="300"/>
      <c r="L31" s="309"/>
      <c r="M31" s="315"/>
      <c r="N31" s="312"/>
      <c r="O31" s="300"/>
      <c r="P31" s="266"/>
      <c r="Q31" s="303"/>
      <c r="R31" s="303"/>
      <c r="S31" s="306"/>
      <c r="T31" s="303"/>
      <c r="U31" s="297"/>
      <c r="X31" s="270"/>
      <c r="Y31" s="270"/>
      <c r="Z31" s="270"/>
      <c r="AA31" s="270"/>
      <c r="AB31" s="270"/>
      <c r="AC31" s="270"/>
      <c r="AD31" s="270"/>
      <c r="AE31" s="270"/>
      <c r="AF31" s="270"/>
      <c r="AG31" s="270"/>
      <c r="AH31" s="270"/>
      <c r="AI31" s="270"/>
      <c r="AJ31" s="270"/>
      <c r="AK31" s="270"/>
      <c r="AL31" s="270"/>
      <c r="AM31" s="270"/>
      <c r="AN31" s="270"/>
      <c r="AO31" s="270"/>
      <c r="AP31" s="270"/>
      <c r="AS31" s="270"/>
      <c r="AT31" s="270"/>
      <c r="AU31" s="270"/>
      <c r="AV31" s="270"/>
      <c r="AW31" s="270"/>
      <c r="AX31" s="270"/>
      <c r="AY31" s="270"/>
      <c r="AZ31" s="270"/>
      <c r="BA31" s="270"/>
      <c r="BB31" s="270"/>
      <c r="BC31" s="270"/>
      <c r="BD31" s="270"/>
      <c r="BE31" s="270"/>
      <c r="BF31" s="270"/>
      <c r="BG31" s="270"/>
      <c r="BH31" s="270"/>
      <c r="BI31" s="270"/>
      <c r="BJ31" s="270"/>
      <c r="BK31" s="270"/>
    </row>
    <row r="32" spans="1:63" ht="13.5" thickBot="1">
      <c r="A32" s="254"/>
      <c r="B32" s="223"/>
      <c r="C32" s="168"/>
      <c r="D32" s="195"/>
      <c r="E32" s="169" t="s">
        <v>142</v>
      </c>
      <c r="F32" s="291"/>
      <c r="G32" s="275"/>
      <c r="H32" s="276"/>
      <c r="I32" s="267"/>
      <c r="J32" s="301"/>
      <c r="K32" s="301"/>
      <c r="L32" s="310"/>
      <c r="M32" s="316"/>
      <c r="N32" s="313"/>
      <c r="O32" s="301"/>
      <c r="P32" s="267"/>
      <c r="Q32" s="304"/>
      <c r="R32" s="304"/>
      <c r="S32" s="307"/>
      <c r="T32" s="304"/>
      <c r="U32" s="298"/>
      <c r="X32" s="198"/>
      <c r="Y32" s="198"/>
      <c r="Z32" s="198"/>
      <c r="AA32" s="198"/>
      <c r="AB32" s="198"/>
      <c r="AC32" s="198"/>
      <c r="AD32" s="198"/>
      <c r="AE32" s="198"/>
      <c r="AF32" s="198"/>
      <c r="AG32" s="198"/>
      <c r="AH32" s="198"/>
      <c r="AI32" s="198"/>
      <c r="AJ32" s="198"/>
      <c r="AK32" s="198"/>
      <c r="AL32" s="198"/>
      <c r="AM32" s="198"/>
      <c r="AN32" s="198"/>
      <c r="AO32" s="198"/>
      <c r="AP32" s="198"/>
      <c r="AS32" s="198"/>
      <c r="AT32" s="198"/>
      <c r="AU32" s="198"/>
      <c r="AV32" s="198"/>
      <c r="AW32" s="198"/>
      <c r="AX32" s="198"/>
      <c r="AY32" s="198"/>
      <c r="AZ32" s="198"/>
      <c r="BA32" s="198"/>
      <c r="BB32" s="198"/>
      <c r="BC32" s="198"/>
      <c r="BD32" s="198"/>
      <c r="BE32" s="198"/>
      <c r="BF32" s="198"/>
      <c r="BG32" s="198"/>
      <c r="BH32" s="198"/>
      <c r="BI32" s="198"/>
      <c r="BJ32" s="198"/>
      <c r="BK32" s="198"/>
    </row>
    <row r="33" spans="1:63">
      <c r="A33" s="252" t="str">
        <f>A163</f>
        <v>R1 Rainwater Harvesting</v>
      </c>
      <c r="B33" s="187"/>
      <c r="C33" s="164" t="s">
        <v>29</v>
      </c>
      <c r="D33" s="193"/>
      <c r="E33" s="164" t="s">
        <v>75</v>
      </c>
      <c r="F33" s="289">
        <f>1.7/12*('Site Data'!$F$26*$B33+'Site Data'!$F$27*($B34+$B35)+'Site Data'!$F$28*SUM($D33:$D38))</f>
        <v>0</v>
      </c>
      <c r="G33" s="271" t="s">
        <v>53</v>
      </c>
      <c r="H33" s="272"/>
      <c r="I33" s="325"/>
      <c r="J33" s="299">
        <f>Y153</f>
        <v>0</v>
      </c>
      <c r="K33" s="299">
        <f>F33+J33</f>
        <v>0</v>
      </c>
      <c r="L33" s="308" t="s">
        <v>14</v>
      </c>
      <c r="M33" s="308" t="s">
        <v>14</v>
      </c>
      <c r="N33" s="311">
        <f>K33*I33</f>
        <v>0</v>
      </c>
      <c r="O33" s="299">
        <f>K33-N33</f>
        <v>0</v>
      </c>
      <c r="P33" s="265"/>
      <c r="Q33" s="302">
        <f>AT153</f>
        <v>0</v>
      </c>
      <c r="R33" s="302">
        <f>1.7/12*('Site Data'!$F$26*B33*'Site Data'!$C$16+'Site Data'!$F$27*(SUMPRODUCT(B34:B35,'Site Data'!$C$19:$C$20))+'Site Data'!$F$28*(SUMPRODUCT(D33:D38,'Site Data'!$C$24:$C$29)))*2.72/43560+Q33</f>
        <v>0</v>
      </c>
      <c r="S33" s="305">
        <f>IF(K33&gt;0,IF(M33&lt;K33,(R33*N33/K33)+(M33-N33)/K33*P33*R33,(R33*N33/K33)+(K33-N33)/K33*P33*R33),0)</f>
        <v>0</v>
      </c>
      <c r="T33" s="302">
        <f>R33-S33</f>
        <v>0</v>
      </c>
      <c r="U33" s="296"/>
      <c r="X33" s="268">
        <f t="shared" ref="X33:AP33" si="2">IF($U33=X$26,$O33,0)</f>
        <v>0</v>
      </c>
      <c r="Y33" s="268">
        <f t="shared" si="2"/>
        <v>0</v>
      </c>
      <c r="Z33" s="268">
        <f t="shared" si="2"/>
        <v>0</v>
      </c>
      <c r="AA33" s="268">
        <f t="shared" si="2"/>
        <v>0</v>
      </c>
      <c r="AB33" s="268">
        <f t="shared" si="2"/>
        <v>0</v>
      </c>
      <c r="AC33" s="268">
        <f t="shared" si="2"/>
        <v>0</v>
      </c>
      <c r="AD33" s="268">
        <f t="shared" si="2"/>
        <v>0</v>
      </c>
      <c r="AE33" s="268">
        <f t="shared" si="2"/>
        <v>0</v>
      </c>
      <c r="AF33" s="268">
        <f t="shared" si="2"/>
        <v>0</v>
      </c>
      <c r="AG33" s="268">
        <f t="shared" si="2"/>
        <v>0</v>
      </c>
      <c r="AH33" s="268">
        <f t="shared" si="2"/>
        <v>0</v>
      </c>
      <c r="AI33" s="268">
        <f t="shared" si="2"/>
        <v>0</v>
      </c>
      <c r="AJ33" s="268">
        <f t="shared" si="2"/>
        <v>0</v>
      </c>
      <c r="AK33" s="268">
        <f t="shared" si="2"/>
        <v>0</v>
      </c>
      <c r="AL33" s="268">
        <f t="shared" si="2"/>
        <v>0</v>
      </c>
      <c r="AM33" s="268">
        <f t="shared" si="2"/>
        <v>0</v>
      </c>
      <c r="AN33" s="268">
        <f t="shared" si="2"/>
        <v>0</v>
      </c>
      <c r="AO33" s="268">
        <f t="shared" si="2"/>
        <v>0</v>
      </c>
      <c r="AP33" s="268">
        <f t="shared" si="2"/>
        <v>0</v>
      </c>
      <c r="AS33" s="268">
        <f t="shared" ref="AS33:BK33" si="3">IF($U33=AS$26,$T33,0)</f>
        <v>0</v>
      </c>
      <c r="AT33" s="268">
        <f t="shared" si="3"/>
        <v>0</v>
      </c>
      <c r="AU33" s="268">
        <f t="shared" si="3"/>
        <v>0</v>
      </c>
      <c r="AV33" s="268">
        <f t="shared" si="3"/>
        <v>0</v>
      </c>
      <c r="AW33" s="268">
        <f t="shared" si="3"/>
        <v>0</v>
      </c>
      <c r="AX33" s="268">
        <f t="shared" si="3"/>
        <v>0</v>
      </c>
      <c r="AY33" s="268">
        <f t="shared" si="3"/>
        <v>0</v>
      </c>
      <c r="AZ33" s="268">
        <f t="shared" si="3"/>
        <v>0</v>
      </c>
      <c r="BA33" s="268">
        <f t="shared" si="3"/>
        <v>0</v>
      </c>
      <c r="BB33" s="268">
        <f t="shared" si="3"/>
        <v>0</v>
      </c>
      <c r="BC33" s="268">
        <f t="shared" si="3"/>
        <v>0</v>
      </c>
      <c r="BD33" s="268">
        <f t="shared" si="3"/>
        <v>0</v>
      </c>
      <c r="BE33" s="268">
        <f t="shared" si="3"/>
        <v>0</v>
      </c>
      <c r="BF33" s="268">
        <f t="shared" si="3"/>
        <v>0</v>
      </c>
      <c r="BG33" s="268">
        <f t="shared" si="3"/>
        <v>0</v>
      </c>
      <c r="BH33" s="268">
        <f t="shared" si="3"/>
        <v>0</v>
      </c>
      <c r="BI33" s="268">
        <f t="shared" si="3"/>
        <v>0</v>
      </c>
      <c r="BJ33" s="268">
        <f t="shared" si="3"/>
        <v>0</v>
      </c>
      <c r="BK33" s="268">
        <f t="shared" si="3"/>
        <v>0</v>
      </c>
    </row>
    <row r="34" spans="1:63">
      <c r="A34" s="253"/>
      <c r="B34" s="188"/>
      <c r="C34" s="165" t="s">
        <v>73</v>
      </c>
      <c r="D34" s="194"/>
      <c r="E34" s="165" t="s">
        <v>76</v>
      </c>
      <c r="F34" s="290"/>
      <c r="G34" s="273"/>
      <c r="H34" s="274"/>
      <c r="I34" s="326"/>
      <c r="J34" s="300"/>
      <c r="K34" s="300"/>
      <c r="L34" s="309"/>
      <c r="M34" s="309"/>
      <c r="N34" s="312"/>
      <c r="O34" s="300"/>
      <c r="P34" s="266"/>
      <c r="Q34" s="303"/>
      <c r="R34" s="303"/>
      <c r="S34" s="306"/>
      <c r="T34" s="303"/>
      <c r="U34" s="297"/>
      <c r="X34" s="269"/>
      <c r="Y34" s="269"/>
      <c r="Z34" s="269"/>
      <c r="AA34" s="269"/>
      <c r="AB34" s="269"/>
      <c r="AC34" s="269"/>
      <c r="AD34" s="269"/>
      <c r="AE34" s="269"/>
      <c r="AF34" s="269"/>
      <c r="AG34" s="269"/>
      <c r="AH34" s="269"/>
      <c r="AI34" s="269"/>
      <c r="AJ34" s="269"/>
      <c r="AK34" s="269"/>
      <c r="AL34" s="269"/>
      <c r="AM34" s="269"/>
      <c r="AN34" s="269"/>
      <c r="AO34" s="269"/>
      <c r="AP34" s="269"/>
      <c r="AS34" s="269"/>
      <c r="AT34" s="269"/>
      <c r="AU34" s="269"/>
      <c r="AV34" s="269"/>
      <c r="AW34" s="269"/>
      <c r="AX34" s="269"/>
      <c r="AY34" s="269"/>
      <c r="AZ34" s="269"/>
      <c r="BA34" s="269"/>
      <c r="BB34" s="269"/>
      <c r="BC34" s="269"/>
      <c r="BD34" s="269"/>
      <c r="BE34" s="269"/>
      <c r="BF34" s="269"/>
      <c r="BG34" s="269"/>
      <c r="BH34" s="269"/>
      <c r="BI34" s="269"/>
      <c r="BJ34" s="269"/>
      <c r="BK34" s="269"/>
    </row>
    <row r="35" spans="1:63">
      <c r="A35" s="253"/>
      <c r="B35" s="188"/>
      <c r="C35" s="165" t="s">
        <v>74</v>
      </c>
      <c r="D35" s="194"/>
      <c r="E35" s="165" t="s">
        <v>77</v>
      </c>
      <c r="F35" s="290"/>
      <c r="G35" s="273"/>
      <c r="H35" s="274"/>
      <c r="I35" s="326"/>
      <c r="J35" s="300"/>
      <c r="K35" s="300"/>
      <c r="L35" s="309"/>
      <c r="M35" s="309"/>
      <c r="N35" s="312"/>
      <c r="O35" s="300"/>
      <c r="P35" s="266"/>
      <c r="Q35" s="303"/>
      <c r="R35" s="303"/>
      <c r="S35" s="306"/>
      <c r="T35" s="303"/>
      <c r="U35" s="297"/>
      <c r="X35" s="269"/>
      <c r="Y35" s="269"/>
      <c r="Z35" s="269"/>
      <c r="AA35" s="269"/>
      <c r="AB35" s="269"/>
      <c r="AC35" s="269"/>
      <c r="AD35" s="269"/>
      <c r="AE35" s="269"/>
      <c r="AF35" s="269"/>
      <c r="AG35" s="269"/>
      <c r="AH35" s="269"/>
      <c r="AI35" s="269"/>
      <c r="AJ35" s="269"/>
      <c r="AK35" s="269"/>
      <c r="AL35" s="269"/>
      <c r="AM35" s="269"/>
      <c r="AN35" s="269"/>
      <c r="AO35" s="269"/>
      <c r="AP35" s="269"/>
      <c r="AS35" s="269"/>
      <c r="AT35" s="269"/>
      <c r="AU35" s="269"/>
      <c r="AV35" s="269"/>
      <c r="AW35" s="269"/>
      <c r="AX35" s="269"/>
      <c r="AY35" s="269"/>
      <c r="AZ35" s="269"/>
      <c r="BA35" s="269"/>
      <c r="BB35" s="269"/>
      <c r="BC35" s="269"/>
      <c r="BD35" s="269"/>
      <c r="BE35" s="269"/>
      <c r="BF35" s="269"/>
      <c r="BG35" s="269"/>
      <c r="BH35" s="269"/>
      <c r="BI35" s="269"/>
      <c r="BJ35" s="269"/>
      <c r="BK35" s="269"/>
    </row>
    <row r="36" spans="1:63">
      <c r="A36" s="253"/>
      <c r="B36" s="222"/>
      <c r="C36" s="166"/>
      <c r="D36" s="194"/>
      <c r="E36" s="167" t="s">
        <v>78</v>
      </c>
      <c r="F36" s="290"/>
      <c r="G36" s="273"/>
      <c r="H36" s="274"/>
      <c r="I36" s="326"/>
      <c r="J36" s="300"/>
      <c r="K36" s="300"/>
      <c r="L36" s="309"/>
      <c r="M36" s="309"/>
      <c r="N36" s="312"/>
      <c r="O36" s="300"/>
      <c r="P36" s="266"/>
      <c r="Q36" s="303"/>
      <c r="R36" s="303"/>
      <c r="S36" s="306"/>
      <c r="T36" s="303"/>
      <c r="U36" s="297"/>
      <c r="X36" s="269"/>
      <c r="Y36" s="269"/>
      <c r="Z36" s="269"/>
      <c r="AA36" s="269"/>
      <c r="AB36" s="269"/>
      <c r="AC36" s="269"/>
      <c r="AD36" s="269"/>
      <c r="AE36" s="269"/>
      <c r="AF36" s="269"/>
      <c r="AG36" s="269"/>
      <c r="AH36" s="269"/>
      <c r="AI36" s="269"/>
      <c r="AJ36" s="269"/>
      <c r="AK36" s="269"/>
      <c r="AL36" s="269"/>
      <c r="AM36" s="269"/>
      <c r="AN36" s="269"/>
      <c r="AO36" s="269"/>
      <c r="AP36" s="269"/>
      <c r="AS36" s="269"/>
      <c r="AT36" s="269"/>
      <c r="AU36" s="269"/>
      <c r="AV36" s="269"/>
      <c r="AW36" s="269"/>
      <c r="AX36" s="269"/>
      <c r="AY36" s="269"/>
      <c r="AZ36" s="269"/>
      <c r="BA36" s="269"/>
      <c r="BB36" s="269"/>
      <c r="BC36" s="269"/>
      <c r="BD36" s="269"/>
      <c r="BE36" s="269"/>
      <c r="BF36" s="269"/>
      <c r="BG36" s="269"/>
      <c r="BH36" s="269"/>
      <c r="BI36" s="269"/>
      <c r="BJ36" s="269"/>
      <c r="BK36" s="269"/>
    </row>
    <row r="37" spans="1:63">
      <c r="A37" s="253"/>
      <c r="B37" s="224"/>
      <c r="C37" s="178"/>
      <c r="D37" s="194"/>
      <c r="E37" s="179" t="s">
        <v>79</v>
      </c>
      <c r="F37" s="290"/>
      <c r="G37" s="273"/>
      <c r="H37" s="274"/>
      <c r="I37" s="326"/>
      <c r="J37" s="300"/>
      <c r="K37" s="300"/>
      <c r="L37" s="309"/>
      <c r="M37" s="309"/>
      <c r="N37" s="312"/>
      <c r="O37" s="300"/>
      <c r="P37" s="266"/>
      <c r="Q37" s="303"/>
      <c r="R37" s="303"/>
      <c r="S37" s="306"/>
      <c r="T37" s="303"/>
      <c r="U37" s="297"/>
      <c r="X37" s="270"/>
      <c r="Y37" s="270"/>
      <c r="Z37" s="270"/>
      <c r="AA37" s="270"/>
      <c r="AB37" s="270"/>
      <c r="AC37" s="270"/>
      <c r="AD37" s="270"/>
      <c r="AE37" s="270"/>
      <c r="AF37" s="270"/>
      <c r="AG37" s="270"/>
      <c r="AH37" s="270"/>
      <c r="AI37" s="270"/>
      <c r="AJ37" s="270"/>
      <c r="AK37" s="270"/>
      <c r="AL37" s="270"/>
      <c r="AM37" s="270"/>
      <c r="AN37" s="270"/>
      <c r="AO37" s="270"/>
      <c r="AP37" s="270"/>
      <c r="AS37" s="270"/>
      <c r="AT37" s="270"/>
      <c r="AU37" s="270"/>
      <c r="AV37" s="270"/>
      <c r="AW37" s="270"/>
      <c r="AX37" s="270"/>
      <c r="AY37" s="270"/>
      <c r="AZ37" s="270"/>
      <c r="BA37" s="270"/>
      <c r="BB37" s="270"/>
      <c r="BC37" s="270"/>
      <c r="BD37" s="270"/>
      <c r="BE37" s="270"/>
      <c r="BF37" s="270"/>
      <c r="BG37" s="270"/>
      <c r="BH37" s="270"/>
      <c r="BI37" s="270"/>
      <c r="BJ37" s="270"/>
      <c r="BK37" s="270"/>
    </row>
    <row r="38" spans="1:63" ht="13.5" thickBot="1">
      <c r="A38" s="254"/>
      <c r="B38" s="223"/>
      <c r="C38" s="168"/>
      <c r="D38" s="213"/>
      <c r="E38" s="169" t="s">
        <v>142</v>
      </c>
      <c r="F38" s="291"/>
      <c r="G38" s="275"/>
      <c r="H38" s="276"/>
      <c r="I38" s="327"/>
      <c r="J38" s="301"/>
      <c r="K38" s="301"/>
      <c r="L38" s="310"/>
      <c r="M38" s="310"/>
      <c r="N38" s="313"/>
      <c r="O38" s="301"/>
      <c r="P38" s="267"/>
      <c r="Q38" s="304"/>
      <c r="R38" s="304"/>
      <c r="S38" s="307"/>
      <c r="T38" s="304"/>
      <c r="U38" s="298"/>
      <c r="X38" s="198"/>
      <c r="Y38" s="198"/>
      <c r="Z38" s="198"/>
      <c r="AA38" s="198"/>
      <c r="AB38" s="198"/>
      <c r="AC38" s="198"/>
      <c r="AD38" s="198"/>
      <c r="AE38" s="198"/>
      <c r="AF38" s="198"/>
      <c r="AG38" s="198"/>
      <c r="AH38" s="198"/>
      <c r="AI38" s="198"/>
      <c r="AJ38" s="198"/>
      <c r="AK38" s="198"/>
      <c r="AL38" s="198"/>
      <c r="AM38" s="198"/>
      <c r="AN38" s="198"/>
      <c r="AO38" s="198"/>
      <c r="AP38" s="198"/>
      <c r="AS38" s="198"/>
      <c r="AT38" s="198"/>
      <c r="AU38" s="198"/>
      <c r="AV38" s="198"/>
      <c r="AW38" s="198"/>
      <c r="AX38" s="198"/>
      <c r="AY38" s="198"/>
      <c r="AZ38" s="198"/>
      <c r="BA38" s="198"/>
      <c r="BB38" s="198"/>
      <c r="BC38" s="198"/>
      <c r="BD38" s="198"/>
      <c r="BE38" s="198"/>
      <c r="BF38" s="198"/>
      <c r="BG38" s="198"/>
      <c r="BH38" s="198"/>
      <c r="BI38" s="198"/>
      <c r="BJ38" s="198"/>
      <c r="BK38" s="198"/>
    </row>
    <row r="39" spans="1:63">
      <c r="A39" s="252" t="str">
        <f>A164</f>
        <v>D1 Simple Disconnection to a Pervious Area</v>
      </c>
      <c r="B39" s="187"/>
      <c r="C39" s="164" t="s">
        <v>29</v>
      </c>
      <c r="D39" s="193"/>
      <c r="E39" s="164" t="s">
        <v>75</v>
      </c>
      <c r="F39" s="289">
        <f>1.7/12*('Site Data'!$F$26*$B39+'Site Data'!$F$27*($B40+$B41)+'Site Data'!$F$28*SUM($D39:$D44))</f>
        <v>0</v>
      </c>
      <c r="G39" s="271" t="s">
        <v>40</v>
      </c>
      <c r="H39" s="272"/>
      <c r="I39" s="368" t="s">
        <v>14</v>
      </c>
      <c r="J39" s="299">
        <f>Z153</f>
        <v>0</v>
      </c>
      <c r="K39" s="299">
        <f>F39+J39</f>
        <v>0</v>
      </c>
      <c r="L39" s="314"/>
      <c r="M39" s="308" t="s">
        <v>14</v>
      </c>
      <c r="N39" s="311">
        <f>IF(L39*0.02&lt;=K39,L39*0.02,K39)</f>
        <v>0</v>
      </c>
      <c r="O39" s="299">
        <f>K39-N39</f>
        <v>0</v>
      </c>
      <c r="P39" s="265"/>
      <c r="Q39" s="302">
        <f>AU153</f>
        <v>0</v>
      </c>
      <c r="R39" s="302">
        <f>1.7/12*('Site Data'!$F$26*B39*'Site Data'!$C$16+'Site Data'!$F$27*(SUMPRODUCT(B40:B41,'Site Data'!$C$19:$C$20))+'Site Data'!$F$28*(SUMPRODUCT(D39:D44,'Site Data'!$C$24:$C$29)))*2.72/43560+Q39</f>
        <v>0</v>
      </c>
      <c r="S39" s="305">
        <f>IF(K39&gt;0,IF(M39&lt;K39,(R39*N39/K39)+(M39-N39)/K39*P39*R39,(R39*N39/K39)+(K39-N39)/K39*P39*R39),0)</f>
        <v>0</v>
      </c>
      <c r="T39" s="302">
        <f>R39-S39</f>
        <v>0</v>
      </c>
      <c r="U39" s="296"/>
      <c r="X39" s="268">
        <f t="shared" ref="X39:AP39" si="4">IF($U39=X$26,$O39,0)</f>
        <v>0</v>
      </c>
      <c r="Y39" s="268">
        <f t="shared" si="4"/>
        <v>0</v>
      </c>
      <c r="Z39" s="268">
        <f t="shared" si="4"/>
        <v>0</v>
      </c>
      <c r="AA39" s="268">
        <f t="shared" si="4"/>
        <v>0</v>
      </c>
      <c r="AB39" s="268">
        <f t="shared" si="4"/>
        <v>0</v>
      </c>
      <c r="AC39" s="268">
        <f t="shared" si="4"/>
        <v>0</v>
      </c>
      <c r="AD39" s="268">
        <f t="shared" si="4"/>
        <v>0</v>
      </c>
      <c r="AE39" s="268">
        <f t="shared" si="4"/>
        <v>0</v>
      </c>
      <c r="AF39" s="268">
        <f t="shared" si="4"/>
        <v>0</v>
      </c>
      <c r="AG39" s="268">
        <f t="shared" si="4"/>
        <v>0</v>
      </c>
      <c r="AH39" s="268">
        <f t="shared" si="4"/>
        <v>0</v>
      </c>
      <c r="AI39" s="268">
        <f t="shared" si="4"/>
        <v>0</v>
      </c>
      <c r="AJ39" s="268">
        <f t="shared" si="4"/>
        <v>0</v>
      </c>
      <c r="AK39" s="268">
        <f t="shared" si="4"/>
        <v>0</v>
      </c>
      <c r="AL39" s="268">
        <f t="shared" si="4"/>
        <v>0</v>
      </c>
      <c r="AM39" s="268">
        <f t="shared" si="4"/>
        <v>0</v>
      </c>
      <c r="AN39" s="268">
        <f t="shared" si="4"/>
        <v>0</v>
      </c>
      <c r="AO39" s="268">
        <f t="shared" si="4"/>
        <v>0</v>
      </c>
      <c r="AP39" s="268">
        <f t="shared" si="4"/>
        <v>0</v>
      </c>
      <c r="AS39" s="268">
        <f t="shared" ref="AS39:BK39" si="5">IF($U39=AS$26,$T39,0)</f>
        <v>0</v>
      </c>
      <c r="AT39" s="268">
        <f t="shared" si="5"/>
        <v>0</v>
      </c>
      <c r="AU39" s="268">
        <f t="shared" si="5"/>
        <v>0</v>
      </c>
      <c r="AV39" s="268">
        <f t="shared" si="5"/>
        <v>0</v>
      </c>
      <c r="AW39" s="268">
        <f t="shared" si="5"/>
        <v>0</v>
      </c>
      <c r="AX39" s="268">
        <f t="shared" si="5"/>
        <v>0</v>
      </c>
      <c r="AY39" s="268">
        <f t="shared" si="5"/>
        <v>0</v>
      </c>
      <c r="AZ39" s="268">
        <f t="shared" si="5"/>
        <v>0</v>
      </c>
      <c r="BA39" s="268">
        <f t="shared" si="5"/>
        <v>0</v>
      </c>
      <c r="BB39" s="268">
        <f t="shared" si="5"/>
        <v>0</v>
      </c>
      <c r="BC39" s="268">
        <f t="shared" si="5"/>
        <v>0</v>
      </c>
      <c r="BD39" s="268">
        <f t="shared" si="5"/>
        <v>0</v>
      </c>
      <c r="BE39" s="268">
        <f t="shared" si="5"/>
        <v>0</v>
      </c>
      <c r="BF39" s="268">
        <f t="shared" si="5"/>
        <v>0</v>
      </c>
      <c r="BG39" s="268">
        <f t="shared" si="5"/>
        <v>0</v>
      </c>
      <c r="BH39" s="268">
        <f t="shared" si="5"/>
        <v>0</v>
      </c>
      <c r="BI39" s="268">
        <f t="shared" si="5"/>
        <v>0</v>
      </c>
      <c r="BJ39" s="268">
        <f t="shared" si="5"/>
        <v>0</v>
      </c>
      <c r="BK39" s="268">
        <f t="shared" si="5"/>
        <v>0</v>
      </c>
    </row>
    <row r="40" spans="1:63">
      <c r="A40" s="253"/>
      <c r="B40" s="188"/>
      <c r="C40" s="165" t="s">
        <v>73</v>
      </c>
      <c r="D40" s="194"/>
      <c r="E40" s="165" t="s">
        <v>76</v>
      </c>
      <c r="F40" s="290"/>
      <c r="G40" s="273"/>
      <c r="H40" s="274"/>
      <c r="I40" s="369"/>
      <c r="J40" s="300"/>
      <c r="K40" s="300"/>
      <c r="L40" s="315"/>
      <c r="M40" s="309"/>
      <c r="N40" s="312"/>
      <c r="O40" s="300"/>
      <c r="P40" s="266"/>
      <c r="Q40" s="303"/>
      <c r="R40" s="303"/>
      <c r="S40" s="306"/>
      <c r="T40" s="303"/>
      <c r="U40" s="297"/>
      <c r="X40" s="269"/>
      <c r="Y40" s="269"/>
      <c r="Z40" s="269"/>
      <c r="AA40" s="269"/>
      <c r="AB40" s="269"/>
      <c r="AC40" s="269"/>
      <c r="AD40" s="269"/>
      <c r="AE40" s="269"/>
      <c r="AF40" s="269"/>
      <c r="AG40" s="269"/>
      <c r="AH40" s="269"/>
      <c r="AI40" s="269"/>
      <c r="AJ40" s="269"/>
      <c r="AK40" s="269"/>
      <c r="AL40" s="269"/>
      <c r="AM40" s="269"/>
      <c r="AN40" s="269"/>
      <c r="AO40" s="269"/>
      <c r="AP40" s="269"/>
      <c r="AS40" s="269"/>
      <c r="AT40" s="269"/>
      <c r="AU40" s="269"/>
      <c r="AV40" s="269"/>
      <c r="AW40" s="269"/>
      <c r="AX40" s="269"/>
      <c r="AY40" s="269"/>
      <c r="AZ40" s="269"/>
      <c r="BA40" s="269"/>
      <c r="BB40" s="269"/>
      <c r="BC40" s="269"/>
      <c r="BD40" s="269"/>
      <c r="BE40" s="269"/>
      <c r="BF40" s="269"/>
      <c r="BG40" s="269"/>
      <c r="BH40" s="269"/>
      <c r="BI40" s="269"/>
      <c r="BJ40" s="269"/>
      <c r="BK40" s="269"/>
    </row>
    <row r="41" spans="1:63">
      <c r="A41" s="253"/>
      <c r="B41" s="188"/>
      <c r="C41" s="165" t="s">
        <v>74</v>
      </c>
      <c r="D41" s="194"/>
      <c r="E41" s="165" t="s">
        <v>77</v>
      </c>
      <c r="F41" s="290"/>
      <c r="G41" s="273"/>
      <c r="H41" s="274"/>
      <c r="I41" s="369"/>
      <c r="J41" s="300"/>
      <c r="K41" s="300"/>
      <c r="L41" s="315"/>
      <c r="M41" s="309"/>
      <c r="N41" s="312"/>
      <c r="O41" s="300"/>
      <c r="P41" s="266"/>
      <c r="Q41" s="303"/>
      <c r="R41" s="303"/>
      <c r="S41" s="306"/>
      <c r="T41" s="303"/>
      <c r="U41" s="297"/>
      <c r="X41" s="269"/>
      <c r="Y41" s="269"/>
      <c r="Z41" s="269"/>
      <c r="AA41" s="269"/>
      <c r="AB41" s="269"/>
      <c r="AC41" s="269"/>
      <c r="AD41" s="269"/>
      <c r="AE41" s="269"/>
      <c r="AF41" s="269"/>
      <c r="AG41" s="269"/>
      <c r="AH41" s="269"/>
      <c r="AI41" s="269"/>
      <c r="AJ41" s="269"/>
      <c r="AK41" s="269"/>
      <c r="AL41" s="269"/>
      <c r="AM41" s="269"/>
      <c r="AN41" s="269"/>
      <c r="AO41" s="269"/>
      <c r="AP41" s="269"/>
      <c r="AS41" s="269"/>
      <c r="AT41" s="269"/>
      <c r="AU41" s="269"/>
      <c r="AV41" s="269"/>
      <c r="AW41" s="269"/>
      <c r="AX41" s="269"/>
      <c r="AY41" s="269"/>
      <c r="AZ41" s="269"/>
      <c r="BA41" s="269"/>
      <c r="BB41" s="269"/>
      <c r="BC41" s="269"/>
      <c r="BD41" s="269"/>
      <c r="BE41" s="269"/>
      <c r="BF41" s="269"/>
      <c r="BG41" s="269"/>
      <c r="BH41" s="269"/>
      <c r="BI41" s="269"/>
      <c r="BJ41" s="269"/>
      <c r="BK41" s="269"/>
    </row>
    <row r="42" spans="1:63">
      <c r="A42" s="253"/>
      <c r="B42" s="222"/>
      <c r="C42" s="166"/>
      <c r="D42" s="194"/>
      <c r="E42" s="167" t="s">
        <v>78</v>
      </c>
      <c r="F42" s="290"/>
      <c r="G42" s="273"/>
      <c r="H42" s="274"/>
      <c r="I42" s="369"/>
      <c r="J42" s="300"/>
      <c r="K42" s="300"/>
      <c r="L42" s="315"/>
      <c r="M42" s="309"/>
      <c r="N42" s="312"/>
      <c r="O42" s="300"/>
      <c r="P42" s="266"/>
      <c r="Q42" s="303"/>
      <c r="R42" s="303"/>
      <c r="S42" s="306"/>
      <c r="T42" s="303"/>
      <c r="U42" s="297"/>
      <c r="X42" s="269"/>
      <c r="Y42" s="269"/>
      <c r="Z42" s="269"/>
      <c r="AA42" s="269"/>
      <c r="AB42" s="269"/>
      <c r="AC42" s="269"/>
      <c r="AD42" s="269"/>
      <c r="AE42" s="269"/>
      <c r="AF42" s="269"/>
      <c r="AG42" s="269"/>
      <c r="AH42" s="269"/>
      <c r="AI42" s="269"/>
      <c r="AJ42" s="269"/>
      <c r="AK42" s="269"/>
      <c r="AL42" s="269"/>
      <c r="AM42" s="269"/>
      <c r="AN42" s="269"/>
      <c r="AO42" s="269"/>
      <c r="AP42" s="269"/>
      <c r="AS42" s="269"/>
      <c r="AT42" s="269"/>
      <c r="AU42" s="269"/>
      <c r="AV42" s="269"/>
      <c r="AW42" s="269"/>
      <c r="AX42" s="269"/>
      <c r="AY42" s="269"/>
      <c r="AZ42" s="269"/>
      <c r="BA42" s="269"/>
      <c r="BB42" s="269"/>
      <c r="BC42" s="269"/>
      <c r="BD42" s="269"/>
      <c r="BE42" s="269"/>
      <c r="BF42" s="269"/>
      <c r="BG42" s="269"/>
      <c r="BH42" s="269"/>
      <c r="BI42" s="269"/>
      <c r="BJ42" s="269"/>
      <c r="BK42" s="269"/>
    </row>
    <row r="43" spans="1:63">
      <c r="A43" s="253"/>
      <c r="B43" s="224"/>
      <c r="C43" s="166"/>
      <c r="D43" s="194"/>
      <c r="E43" s="167" t="s">
        <v>79</v>
      </c>
      <c r="F43" s="290"/>
      <c r="G43" s="273"/>
      <c r="H43" s="274"/>
      <c r="I43" s="369"/>
      <c r="J43" s="300"/>
      <c r="K43" s="300"/>
      <c r="L43" s="315"/>
      <c r="M43" s="309"/>
      <c r="N43" s="312"/>
      <c r="O43" s="300"/>
      <c r="P43" s="266"/>
      <c r="Q43" s="303"/>
      <c r="R43" s="303"/>
      <c r="S43" s="306"/>
      <c r="T43" s="303"/>
      <c r="U43" s="297"/>
      <c r="X43" s="270"/>
      <c r="Y43" s="270"/>
      <c r="Z43" s="270"/>
      <c r="AA43" s="270"/>
      <c r="AB43" s="270"/>
      <c r="AC43" s="270"/>
      <c r="AD43" s="270"/>
      <c r="AE43" s="270"/>
      <c r="AF43" s="270"/>
      <c r="AG43" s="270"/>
      <c r="AH43" s="270"/>
      <c r="AI43" s="270"/>
      <c r="AJ43" s="270"/>
      <c r="AK43" s="270"/>
      <c r="AL43" s="270"/>
      <c r="AM43" s="270"/>
      <c r="AN43" s="270"/>
      <c r="AO43" s="270"/>
      <c r="AP43" s="270"/>
      <c r="AS43" s="270"/>
      <c r="AT43" s="270"/>
      <c r="AU43" s="270"/>
      <c r="AV43" s="270"/>
      <c r="AW43" s="270"/>
      <c r="AX43" s="270"/>
      <c r="AY43" s="270"/>
      <c r="AZ43" s="270"/>
      <c r="BA43" s="270"/>
      <c r="BB43" s="270"/>
      <c r="BC43" s="270"/>
      <c r="BD43" s="270"/>
      <c r="BE43" s="270"/>
      <c r="BF43" s="270"/>
      <c r="BG43" s="270"/>
      <c r="BH43" s="270"/>
      <c r="BI43" s="270"/>
      <c r="BJ43" s="270"/>
      <c r="BK43" s="270"/>
    </row>
    <row r="44" spans="1:63" ht="13.5" thickBot="1">
      <c r="A44" s="254"/>
      <c r="B44" s="223"/>
      <c r="C44" s="214"/>
      <c r="D44" s="213"/>
      <c r="E44" s="215" t="s">
        <v>142</v>
      </c>
      <c r="F44" s="291"/>
      <c r="G44" s="275"/>
      <c r="H44" s="276"/>
      <c r="I44" s="370"/>
      <c r="J44" s="301"/>
      <c r="K44" s="301"/>
      <c r="L44" s="316"/>
      <c r="M44" s="310"/>
      <c r="N44" s="313"/>
      <c r="O44" s="301"/>
      <c r="P44" s="267"/>
      <c r="Q44" s="304"/>
      <c r="R44" s="304"/>
      <c r="S44" s="307"/>
      <c r="T44" s="304"/>
      <c r="U44" s="298"/>
      <c r="X44" s="198"/>
      <c r="Y44" s="198"/>
      <c r="Z44" s="198"/>
      <c r="AA44" s="198"/>
      <c r="AB44" s="198"/>
      <c r="AC44" s="198"/>
      <c r="AD44" s="198"/>
      <c r="AE44" s="198"/>
      <c r="AF44" s="198"/>
      <c r="AG44" s="198"/>
      <c r="AH44" s="198"/>
      <c r="AI44" s="198"/>
      <c r="AJ44" s="198"/>
      <c r="AK44" s="198"/>
      <c r="AL44" s="198"/>
      <c r="AM44" s="198"/>
      <c r="AN44" s="198"/>
      <c r="AO44" s="198"/>
      <c r="AP44" s="198"/>
      <c r="AS44" s="198"/>
      <c r="AT44" s="198"/>
      <c r="AU44" s="198"/>
      <c r="AV44" s="198"/>
      <c r="AW44" s="198"/>
      <c r="AX44" s="198"/>
      <c r="AY44" s="198"/>
      <c r="AZ44" s="198"/>
      <c r="BA44" s="198"/>
      <c r="BB44" s="198"/>
      <c r="BC44" s="198"/>
      <c r="BD44" s="198"/>
      <c r="BE44" s="198"/>
      <c r="BF44" s="198"/>
      <c r="BG44" s="198"/>
      <c r="BH44" s="198"/>
      <c r="BI44" s="198"/>
      <c r="BJ44" s="198"/>
      <c r="BK44" s="198"/>
    </row>
    <row r="45" spans="1:63">
      <c r="A45" s="343" t="str">
        <f>A165</f>
        <v>D2 Simple Disconnection to a Conservation Area</v>
      </c>
      <c r="B45" s="187"/>
      <c r="C45" s="164" t="s">
        <v>29</v>
      </c>
      <c r="D45" s="193"/>
      <c r="E45" s="164" t="s">
        <v>75</v>
      </c>
      <c r="F45" s="289">
        <f>1.7/12*('Site Data'!$F$26*$B45+'Site Data'!$F$27*($B46+$B47)+'Site Data'!$F$28*SUM($D45:$D50))</f>
        <v>0</v>
      </c>
      <c r="G45" s="271" t="s">
        <v>41</v>
      </c>
      <c r="H45" s="272"/>
      <c r="I45" s="265" t="s">
        <v>14</v>
      </c>
      <c r="J45" s="299">
        <f>AA153</f>
        <v>0</v>
      </c>
      <c r="K45" s="299">
        <f>F45+J45</f>
        <v>0</v>
      </c>
      <c r="L45" s="314"/>
      <c r="M45" s="308" t="s">
        <v>14</v>
      </c>
      <c r="N45" s="311">
        <f>IF(L45*0.06&lt;=K45,L45*0.06,K45)</f>
        <v>0</v>
      </c>
      <c r="O45" s="299">
        <f>K45-N45</f>
        <v>0</v>
      </c>
      <c r="P45" s="265"/>
      <c r="Q45" s="302">
        <f>AV153</f>
        <v>0</v>
      </c>
      <c r="R45" s="302">
        <f>1.7/12*('Site Data'!$F$26*B45*'Site Data'!$C$16+'Site Data'!$F$27*(SUMPRODUCT(B46:B47,'Site Data'!$C$19:$C$20))+'Site Data'!$F$28*(SUMPRODUCT(D45:D50,'Site Data'!$C$24:$C$29)))*2.72/43560+Q45</f>
        <v>0</v>
      </c>
      <c r="S45" s="305">
        <f>IF(K45&gt;0,IF(M45&lt;K45,(R45*N45/K45)+(M45-N45)/K45*P45*R45,(R45*N45/K45)+(K45-N45)/K45*P45*R45),0)</f>
        <v>0</v>
      </c>
      <c r="T45" s="302">
        <f>R45-S45</f>
        <v>0</v>
      </c>
      <c r="U45" s="296"/>
      <c r="X45" s="268">
        <f t="shared" ref="X45:AP45" si="6">IF($U45=X$26,$O45,0)</f>
        <v>0</v>
      </c>
      <c r="Y45" s="268">
        <f t="shared" si="6"/>
        <v>0</v>
      </c>
      <c r="Z45" s="268">
        <f t="shared" si="6"/>
        <v>0</v>
      </c>
      <c r="AA45" s="268">
        <f t="shared" si="6"/>
        <v>0</v>
      </c>
      <c r="AB45" s="268">
        <f t="shared" si="6"/>
        <v>0</v>
      </c>
      <c r="AC45" s="268">
        <f t="shared" si="6"/>
        <v>0</v>
      </c>
      <c r="AD45" s="268">
        <f t="shared" si="6"/>
        <v>0</v>
      </c>
      <c r="AE45" s="268">
        <f t="shared" si="6"/>
        <v>0</v>
      </c>
      <c r="AF45" s="268">
        <f t="shared" si="6"/>
        <v>0</v>
      </c>
      <c r="AG45" s="268">
        <f t="shared" si="6"/>
        <v>0</v>
      </c>
      <c r="AH45" s="268">
        <f t="shared" si="6"/>
        <v>0</v>
      </c>
      <c r="AI45" s="268">
        <f t="shared" si="6"/>
        <v>0</v>
      </c>
      <c r="AJ45" s="268">
        <f t="shared" si="6"/>
        <v>0</v>
      </c>
      <c r="AK45" s="268">
        <f t="shared" si="6"/>
        <v>0</v>
      </c>
      <c r="AL45" s="268">
        <f t="shared" si="6"/>
        <v>0</v>
      </c>
      <c r="AM45" s="268">
        <f t="shared" si="6"/>
        <v>0</v>
      </c>
      <c r="AN45" s="268">
        <f t="shared" si="6"/>
        <v>0</v>
      </c>
      <c r="AO45" s="268">
        <f t="shared" si="6"/>
        <v>0</v>
      </c>
      <c r="AP45" s="268">
        <f t="shared" si="6"/>
        <v>0</v>
      </c>
      <c r="AS45" s="268">
        <f t="shared" ref="AS45:BK45" si="7">IF($U45=AS$26,$T45,0)</f>
        <v>0</v>
      </c>
      <c r="AT45" s="268">
        <f t="shared" si="7"/>
        <v>0</v>
      </c>
      <c r="AU45" s="268">
        <f t="shared" si="7"/>
        <v>0</v>
      </c>
      <c r="AV45" s="268">
        <f t="shared" si="7"/>
        <v>0</v>
      </c>
      <c r="AW45" s="268">
        <f t="shared" si="7"/>
        <v>0</v>
      </c>
      <c r="AX45" s="268">
        <f t="shared" si="7"/>
        <v>0</v>
      </c>
      <c r="AY45" s="268">
        <f t="shared" si="7"/>
        <v>0</v>
      </c>
      <c r="AZ45" s="268">
        <f t="shared" si="7"/>
        <v>0</v>
      </c>
      <c r="BA45" s="268">
        <f t="shared" si="7"/>
        <v>0</v>
      </c>
      <c r="BB45" s="268">
        <f t="shared" si="7"/>
        <v>0</v>
      </c>
      <c r="BC45" s="268">
        <f t="shared" si="7"/>
        <v>0</v>
      </c>
      <c r="BD45" s="268">
        <f t="shared" si="7"/>
        <v>0</v>
      </c>
      <c r="BE45" s="268">
        <f t="shared" si="7"/>
        <v>0</v>
      </c>
      <c r="BF45" s="268">
        <f t="shared" si="7"/>
        <v>0</v>
      </c>
      <c r="BG45" s="268">
        <f t="shared" si="7"/>
        <v>0</v>
      </c>
      <c r="BH45" s="268">
        <f t="shared" si="7"/>
        <v>0</v>
      </c>
      <c r="BI45" s="268">
        <f t="shared" si="7"/>
        <v>0</v>
      </c>
      <c r="BJ45" s="268">
        <f t="shared" si="7"/>
        <v>0</v>
      </c>
      <c r="BK45" s="268">
        <f t="shared" si="7"/>
        <v>0</v>
      </c>
    </row>
    <row r="46" spans="1:63">
      <c r="A46" s="344"/>
      <c r="B46" s="188"/>
      <c r="C46" s="165" t="s">
        <v>73</v>
      </c>
      <c r="D46" s="194"/>
      <c r="E46" s="165" t="s">
        <v>76</v>
      </c>
      <c r="F46" s="290"/>
      <c r="G46" s="273"/>
      <c r="H46" s="274"/>
      <c r="I46" s="266"/>
      <c r="J46" s="300"/>
      <c r="K46" s="300"/>
      <c r="L46" s="315"/>
      <c r="M46" s="309"/>
      <c r="N46" s="312"/>
      <c r="O46" s="300"/>
      <c r="P46" s="266"/>
      <c r="Q46" s="303"/>
      <c r="R46" s="303"/>
      <c r="S46" s="306"/>
      <c r="T46" s="303"/>
      <c r="U46" s="297"/>
      <c r="X46" s="269"/>
      <c r="Y46" s="269"/>
      <c r="Z46" s="269"/>
      <c r="AA46" s="269"/>
      <c r="AB46" s="269"/>
      <c r="AC46" s="269"/>
      <c r="AD46" s="269"/>
      <c r="AE46" s="269"/>
      <c r="AF46" s="269"/>
      <c r="AG46" s="269"/>
      <c r="AH46" s="269"/>
      <c r="AI46" s="269"/>
      <c r="AJ46" s="269"/>
      <c r="AK46" s="269"/>
      <c r="AL46" s="269"/>
      <c r="AM46" s="269"/>
      <c r="AN46" s="269"/>
      <c r="AO46" s="269"/>
      <c r="AP46" s="269"/>
      <c r="AS46" s="269"/>
      <c r="AT46" s="269"/>
      <c r="AU46" s="269"/>
      <c r="AV46" s="269"/>
      <c r="AW46" s="269"/>
      <c r="AX46" s="269"/>
      <c r="AY46" s="269"/>
      <c r="AZ46" s="269"/>
      <c r="BA46" s="269"/>
      <c r="BB46" s="269"/>
      <c r="BC46" s="269"/>
      <c r="BD46" s="269"/>
      <c r="BE46" s="269"/>
      <c r="BF46" s="269"/>
      <c r="BG46" s="269"/>
      <c r="BH46" s="269"/>
      <c r="BI46" s="269"/>
      <c r="BJ46" s="269"/>
      <c r="BK46" s="269"/>
    </row>
    <row r="47" spans="1:63">
      <c r="A47" s="344"/>
      <c r="B47" s="188"/>
      <c r="C47" s="165" t="s">
        <v>74</v>
      </c>
      <c r="D47" s="194"/>
      <c r="E47" s="165" t="s">
        <v>77</v>
      </c>
      <c r="F47" s="290"/>
      <c r="G47" s="273"/>
      <c r="H47" s="274"/>
      <c r="I47" s="266"/>
      <c r="J47" s="300"/>
      <c r="K47" s="300"/>
      <c r="L47" s="315"/>
      <c r="M47" s="309"/>
      <c r="N47" s="312"/>
      <c r="O47" s="300"/>
      <c r="P47" s="266"/>
      <c r="Q47" s="303"/>
      <c r="R47" s="303"/>
      <c r="S47" s="306"/>
      <c r="T47" s="303"/>
      <c r="U47" s="297"/>
      <c r="X47" s="269"/>
      <c r="Y47" s="269"/>
      <c r="Z47" s="269"/>
      <c r="AA47" s="269"/>
      <c r="AB47" s="269"/>
      <c r="AC47" s="269"/>
      <c r="AD47" s="269"/>
      <c r="AE47" s="269"/>
      <c r="AF47" s="269"/>
      <c r="AG47" s="269"/>
      <c r="AH47" s="269"/>
      <c r="AI47" s="269"/>
      <c r="AJ47" s="269"/>
      <c r="AK47" s="269"/>
      <c r="AL47" s="269"/>
      <c r="AM47" s="269"/>
      <c r="AN47" s="269"/>
      <c r="AO47" s="269"/>
      <c r="AP47" s="269"/>
      <c r="AS47" s="269"/>
      <c r="AT47" s="269"/>
      <c r="AU47" s="269"/>
      <c r="AV47" s="269"/>
      <c r="AW47" s="269"/>
      <c r="AX47" s="269"/>
      <c r="AY47" s="269"/>
      <c r="AZ47" s="269"/>
      <c r="BA47" s="269"/>
      <c r="BB47" s="269"/>
      <c r="BC47" s="269"/>
      <c r="BD47" s="269"/>
      <c r="BE47" s="269"/>
      <c r="BF47" s="269"/>
      <c r="BG47" s="269"/>
      <c r="BH47" s="269"/>
      <c r="BI47" s="269"/>
      <c r="BJ47" s="269"/>
      <c r="BK47" s="269"/>
    </row>
    <row r="48" spans="1:63">
      <c r="A48" s="344"/>
      <c r="B48" s="222"/>
      <c r="C48" s="166"/>
      <c r="D48" s="194"/>
      <c r="E48" s="167" t="s">
        <v>78</v>
      </c>
      <c r="F48" s="290"/>
      <c r="G48" s="273"/>
      <c r="H48" s="274"/>
      <c r="I48" s="266"/>
      <c r="J48" s="300"/>
      <c r="K48" s="300"/>
      <c r="L48" s="315"/>
      <c r="M48" s="309"/>
      <c r="N48" s="312"/>
      <c r="O48" s="300"/>
      <c r="P48" s="266"/>
      <c r="Q48" s="303"/>
      <c r="R48" s="303"/>
      <c r="S48" s="306"/>
      <c r="T48" s="303"/>
      <c r="U48" s="297"/>
      <c r="X48" s="269"/>
      <c r="Y48" s="269"/>
      <c r="Z48" s="269"/>
      <c r="AA48" s="269"/>
      <c r="AB48" s="269"/>
      <c r="AC48" s="269"/>
      <c r="AD48" s="269"/>
      <c r="AE48" s="269"/>
      <c r="AF48" s="269"/>
      <c r="AG48" s="269"/>
      <c r="AH48" s="269"/>
      <c r="AI48" s="269"/>
      <c r="AJ48" s="269"/>
      <c r="AK48" s="269"/>
      <c r="AL48" s="269"/>
      <c r="AM48" s="269"/>
      <c r="AN48" s="269"/>
      <c r="AO48" s="269"/>
      <c r="AP48" s="269"/>
      <c r="AS48" s="269"/>
      <c r="AT48" s="269"/>
      <c r="AU48" s="269"/>
      <c r="AV48" s="269"/>
      <c r="AW48" s="269"/>
      <c r="AX48" s="269"/>
      <c r="AY48" s="269"/>
      <c r="AZ48" s="269"/>
      <c r="BA48" s="269"/>
      <c r="BB48" s="269"/>
      <c r="BC48" s="269"/>
      <c r="BD48" s="269"/>
      <c r="BE48" s="269"/>
      <c r="BF48" s="269"/>
      <c r="BG48" s="269"/>
      <c r="BH48" s="269"/>
      <c r="BI48" s="269"/>
      <c r="BJ48" s="269"/>
      <c r="BK48" s="269"/>
    </row>
    <row r="49" spans="1:63">
      <c r="A49" s="344"/>
      <c r="B49" s="222"/>
      <c r="C49" s="166"/>
      <c r="D49" s="194"/>
      <c r="E49" s="167" t="s">
        <v>79</v>
      </c>
      <c r="F49" s="290"/>
      <c r="G49" s="273"/>
      <c r="H49" s="274"/>
      <c r="I49" s="266"/>
      <c r="J49" s="300"/>
      <c r="K49" s="300"/>
      <c r="L49" s="315"/>
      <c r="M49" s="309"/>
      <c r="N49" s="312"/>
      <c r="O49" s="300"/>
      <c r="P49" s="266"/>
      <c r="Q49" s="303"/>
      <c r="R49" s="303"/>
      <c r="S49" s="306"/>
      <c r="T49" s="303"/>
      <c r="U49" s="297"/>
      <c r="X49" s="270"/>
      <c r="Y49" s="270"/>
      <c r="Z49" s="270"/>
      <c r="AA49" s="270"/>
      <c r="AB49" s="270"/>
      <c r="AC49" s="270"/>
      <c r="AD49" s="270"/>
      <c r="AE49" s="270"/>
      <c r="AF49" s="270"/>
      <c r="AG49" s="270"/>
      <c r="AH49" s="270"/>
      <c r="AI49" s="270"/>
      <c r="AJ49" s="270"/>
      <c r="AK49" s="270"/>
      <c r="AL49" s="270"/>
      <c r="AM49" s="270"/>
      <c r="AN49" s="270"/>
      <c r="AO49" s="270"/>
      <c r="AP49" s="270"/>
      <c r="AS49" s="270"/>
      <c r="AT49" s="270"/>
      <c r="AU49" s="270"/>
      <c r="AV49" s="270"/>
      <c r="AW49" s="270"/>
      <c r="AX49" s="270"/>
      <c r="AY49" s="270"/>
      <c r="AZ49" s="270"/>
      <c r="BA49" s="270"/>
      <c r="BB49" s="270"/>
      <c r="BC49" s="270"/>
      <c r="BD49" s="270"/>
      <c r="BE49" s="270"/>
      <c r="BF49" s="270"/>
      <c r="BG49" s="270"/>
      <c r="BH49" s="270"/>
      <c r="BI49" s="270"/>
      <c r="BJ49" s="270"/>
      <c r="BK49" s="270"/>
    </row>
    <row r="50" spans="1:63" ht="13.5" thickBot="1">
      <c r="A50" s="345"/>
      <c r="B50" s="225"/>
      <c r="C50" s="214"/>
      <c r="D50" s="213"/>
      <c r="E50" s="215" t="s">
        <v>142</v>
      </c>
      <c r="F50" s="291"/>
      <c r="G50" s="275"/>
      <c r="H50" s="276"/>
      <c r="I50" s="267"/>
      <c r="J50" s="301"/>
      <c r="K50" s="301"/>
      <c r="L50" s="316"/>
      <c r="M50" s="310"/>
      <c r="N50" s="313"/>
      <c r="O50" s="301"/>
      <c r="P50" s="267"/>
      <c r="Q50" s="304"/>
      <c r="R50" s="304"/>
      <c r="S50" s="307"/>
      <c r="T50" s="304"/>
      <c r="U50" s="298"/>
      <c r="X50" s="198"/>
      <c r="Y50" s="198"/>
      <c r="Z50" s="198"/>
      <c r="AA50" s="198"/>
      <c r="AB50" s="198"/>
      <c r="AC50" s="198"/>
      <c r="AD50" s="198"/>
      <c r="AE50" s="198"/>
      <c r="AF50" s="198"/>
      <c r="AG50" s="198"/>
      <c r="AH50" s="198"/>
      <c r="AI50" s="198"/>
      <c r="AJ50" s="198"/>
      <c r="AK50" s="198"/>
      <c r="AL50" s="198"/>
      <c r="AM50" s="198"/>
      <c r="AN50" s="198"/>
      <c r="AO50" s="198"/>
      <c r="AP50" s="198"/>
      <c r="AS50" s="198"/>
      <c r="AT50" s="198"/>
      <c r="AU50" s="198"/>
      <c r="AV50" s="198"/>
      <c r="AW50" s="198"/>
      <c r="AX50" s="198"/>
      <c r="AY50" s="198"/>
      <c r="AZ50" s="198"/>
      <c r="BA50" s="198"/>
      <c r="BB50" s="198"/>
      <c r="BC50" s="198"/>
      <c r="BD50" s="198"/>
      <c r="BE50" s="198"/>
      <c r="BF50" s="198"/>
      <c r="BG50" s="198"/>
      <c r="BH50" s="198"/>
      <c r="BI50" s="198"/>
      <c r="BJ50" s="198"/>
      <c r="BK50" s="198"/>
    </row>
    <row r="51" spans="1:63">
      <c r="A51" s="343" t="str">
        <f>A166</f>
        <v>D3 Simple Disconnection to Amended Soils</v>
      </c>
      <c r="B51" s="217"/>
      <c r="C51" s="164" t="s">
        <v>29</v>
      </c>
      <c r="D51" s="193"/>
      <c r="E51" s="164" t="s">
        <v>75</v>
      </c>
      <c r="F51" s="289">
        <f>1.7/12*('Site Data'!$F$26*$B51+'Site Data'!$F$27*($B52+$B53)+'Site Data'!$F$28*SUM($D51:$D56))</f>
        <v>0</v>
      </c>
      <c r="G51" s="271" t="s">
        <v>42</v>
      </c>
      <c r="H51" s="272"/>
      <c r="I51" s="265" t="s">
        <v>14</v>
      </c>
      <c r="J51" s="299">
        <f>AB153</f>
        <v>0</v>
      </c>
      <c r="K51" s="299">
        <f>F51+J51</f>
        <v>0</v>
      </c>
      <c r="L51" s="314"/>
      <c r="M51" s="308" t="s">
        <v>14</v>
      </c>
      <c r="N51" s="311">
        <f>IF(L51*0.04&lt;=K51,L51*0.04,K51)</f>
        <v>0</v>
      </c>
      <c r="O51" s="299">
        <f>K51-N51</f>
        <v>0</v>
      </c>
      <c r="P51" s="265"/>
      <c r="Q51" s="302">
        <f>AW153</f>
        <v>0</v>
      </c>
      <c r="R51" s="302">
        <f>1.7/12*('Site Data'!$F$26*B51*'Site Data'!$C$16+'Site Data'!$F$27*(SUMPRODUCT(B52:B53,'Site Data'!$C$19:$C$20))+'Site Data'!$F$28*(SUMPRODUCT(D51:D56,'Site Data'!$C$24:$C$29)))*2.72/43560+Q51</f>
        <v>0</v>
      </c>
      <c r="S51" s="305">
        <f>IF(K51&gt;0,IF(M51&lt;K51,(R51*N51/K51)+(M51-N51)/K51*P51*R51,(R51*N51/K51)+(K51-N51)/K51*P51*R51),0)</f>
        <v>0</v>
      </c>
      <c r="T51" s="302">
        <f>R51-S51</f>
        <v>0</v>
      </c>
      <c r="U51" s="296"/>
      <c r="X51" s="268">
        <f t="shared" ref="X51:AP51" si="8">IF($U51=X$26,$O51,0)</f>
        <v>0</v>
      </c>
      <c r="Y51" s="268">
        <f t="shared" si="8"/>
        <v>0</v>
      </c>
      <c r="Z51" s="268">
        <f t="shared" si="8"/>
        <v>0</v>
      </c>
      <c r="AA51" s="268">
        <f t="shared" si="8"/>
        <v>0</v>
      </c>
      <c r="AB51" s="268">
        <f t="shared" si="8"/>
        <v>0</v>
      </c>
      <c r="AC51" s="268">
        <f t="shared" si="8"/>
        <v>0</v>
      </c>
      <c r="AD51" s="268">
        <f t="shared" si="8"/>
        <v>0</v>
      </c>
      <c r="AE51" s="268">
        <f t="shared" si="8"/>
        <v>0</v>
      </c>
      <c r="AF51" s="268">
        <f t="shared" si="8"/>
        <v>0</v>
      </c>
      <c r="AG51" s="268">
        <f t="shared" si="8"/>
        <v>0</v>
      </c>
      <c r="AH51" s="268">
        <f t="shared" si="8"/>
        <v>0</v>
      </c>
      <c r="AI51" s="268">
        <f t="shared" si="8"/>
        <v>0</v>
      </c>
      <c r="AJ51" s="268">
        <f t="shared" si="8"/>
        <v>0</v>
      </c>
      <c r="AK51" s="268">
        <f t="shared" si="8"/>
        <v>0</v>
      </c>
      <c r="AL51" s="268">
        <f t="shared" si="8"/>
        <v>0</v>
      </c>
      <c r="AM51" s="268">
        <f t="shared" si="8"/>
        <v>0</v>
      </c>
      <c r="AN51" s="268">
        <f t="shared" si="8"/>
        <v>0</v>
      </c>
      <c r="AO51" s="268">
        <f t="shared" si="8"/>
        <v>0</v>
      </c>
      <c r="AP51" s="268">
        <f t="shared" si="8"/>
        <v>0</v>
      </c>
      <c r="AS51" s="268">
        <f t="shared" ref="AS51:BK51" si="9">IF($U51=AS$26,$T51,0)</f>
        <v>0</v>
      </c>
      <c r="AT51" s="268">
        <f t="shared" si="9"/>
        <v>0</v>
      </c>
      <c r="AU51" s="268">
        <f t="shared" si="9"/>
        <v>0</v>
      </c>
      <c r="AV51" s="268">
        <f t="shared" si="9"/>
        <v>0</v>
      </c>
      <c r="AW51" s="268">
        <f t="shared" si="9"/>
        <v>0</v>
      </c>
      <c r="AX51" s="268">
        <f t="shared" si="9"/>
        <v>0</v>
      </c>
      <c r="AY51" s="268">
        <f t="shared" si="9"/>
        <v>0</v>
      </c>
      <c r="AZ51" s="268">
        <f t="shared" si="9"/>
        <v>0</v>
      </c>
      <c r="BA51" s="268">
        <f t="shared" si="9"/>
        <v>0</v>
      </c>
      <c r="BB51" s="268">
        <f t="shared" si="9"/>
        <v>0</v>
      </c>
      <c r="BC51" s="268">
        <f t="shared" si="9"/>
        <v>0</v>
      </c>
      <c r="BD51" s="268">
        <f t="shared" si="9"/>
        <v>0</v>
      </c>
      <c r="BE51" s="268">
        <f t="shared" si="9"/>
        <v>0</v>
      </c>
      <c r="BF51" s="268">
        <f t="shared" si="9"/>
        <v>0</v>
      </c>
      <c r="BG51" s="268">
        <f t="shared" si="9"/>
        <v>0</v>
      </c>
      <c r="BH51" s="268">
        <f t="shared" si="9"/>
        <v>0</v>
      </c>
      <c r="BI51" s="268">
        <f t="shared" si="9"/>
        <v>0</v>
      </c>
      <c r="BJ51" s="268">
        <f t="shared" si="9"/>
        <v>0</v>
      </c>
      <c r="BK51" s="268">
        <f t="shared" si="9"/>
        <v>0</v>
      </c>
    </row>
    <row r="52" spans="1:63">
      <c r="A52" s="344"/>
      <c r="B52" s="218"/>
      <c r="C52" s="165" t="s">
        <v>73</v>
      </c>
      <c r="D52" s="194"/>
      <c r="E52" s="165" t="s">
        <v>76</v>
      </c>
      <c r="F52" s="290"/>
      <c r="G52" s="273"/>
      <c r="H52" s="274"/>
      <c r="I52" s="266"/>
      <c r="J52" s="300"/>
      <c r="K52" s="300"/>
      <c r="L52" s="315"/>
      <c r="M52" s="309"/>
      <c r="N52" s="312"/>
      <c r="O52" s="300"/>
      <c r="P52" s="266"/>
      <c r="Q52" s="303"/>
      <c r="R52" s="303"/>
      <c r="S52" s="306"/>
      <c r="T52" s="303"/>
      <c r="U52" s="297"/>
      <c r="X52" s="269"/>
      <c r="Y52" s="269"/>
      <c r="Z52" s="269"/>
      <c r="AA52" s="269"/>
      <c r="AB52" s="269"/>
      <c r="AC52" s="269"/>
      <c r="AD52" s="269"/>
      <c r="AE52" s="269"/>
      <c r="AF52" s="269"/>
      <c r="AG52" s="269"/>
      <c r="AH52" s="269"/>
      <c r="AI52" s="269"/>
      <c r="AJ52" s="269"/>
      <c r="AK52" s="269"/>
      <c r="AL52" s="269"/>
      <c r="AM52" s="269"/>
      <c r="AN52" s="269"/>
      <c r="AO52" s="269"/>
      <c r="AP52" s="269"/>
      <c r="AS52" s="269"/>
      <c r="AT52" s="269"/>
      <c r="AU52" s="269"/>
      <c r="AV52" s="269"/>
      <c r="AW52" s="269"/>
      <c r="AX52" s="269"/>
      <c r="AY52" s="269"/>
      <c r="AZ52" s="269"/>
      <c r="BA52" s="269"/>
      <c r="BB52" s="269"/>
      <c r="BC52" s="269"/>
      <c r="BD52" s="269"/>
      <c r="BE52" s="269"/>
      <c r="BF52" s="269"/>
      <c r="BG52" s="269"/>
      <c r="BH52" s="269"/>
      <c r="BI52" s="269"/>
      <c r="BJ52" s="269"/>
      <c r="BK52" s="269"/>
    </row>
    <row r="53" spans="1:63">
      <c r="A53" s="344"/>
      <c r="B53" s="218"/>
      <c r="C53" s="165" t="s">
        <v>74</v>
      </c>
      <c r="D53" s="194"/>
      <c r="E53" s="165" t="s">
        <v>77</v>
      </c>
      <c r="F53" s="290"/>
      <c r="G53" s="273"/>
      <c r="H53" s="274"/>
      <c r="I53" s="266"/>
      <c r="J53" s="300"/>
      <c r="K53" s="300"/>
      <c r="L53" s="315"/>
      <c r="M53" s="309"/>
      <c r="N53" s="312"/>
      <c r="O53" s="300"/>
      <c r="P53" s="266"/>
      <c r="Q53" s="303"/>
      <c r="R53" s="303"/>
      <c r="S53" s="306"/>
      <c r="T53" s="303"/>
      <c r="U53" s="297"/>
      <c r="X53" s="269"/>
      <c r="Y53" s="269"/>
      <c r="Z53" s="269"/>
      <c r="AA53" s="269"/>
      <c r="AB53" s="269"/>
      <c r="AC53" s="269"/>
      <c r="AD53" s="269"/>
      <c r="AE53" s="269"/>
      <c r="AF53" s="269"/>
      <c r="AG53" s="269"/>
      <c r="AH53" s="269"/>
      <c r="AI53" s="269"/>
      <c r="AJ53" s="269"/>
      <c r="AK53" s="269"/>
      <c r="AL53" s="269"/>
      <c r="AM53" s="269"/>
      <c r="AN53" s="269"/>
      <c r="AO53" s="269"/>
      <c r="AP53" s="269"/>
      <c r="AS53" s="269"/>
      <c r="AT53" s="269"/>
      <c r="AU53" s="269"/>
      <c r="AV53" s="269"/>
      <c r="AW53" s="269"/>
      <c r="AX53" s="269"/>
      <c r="AY53" s="269"/>
      <c r="AZ53" s="269"/>
      <c r="BA53" s="269"/>
      <c r="BB53" s="269"/>
      <c r="BC53" s="269"/>
      <c r="BD53" s="269"/>
      <c r="BE53" s="269"/>
      <c r="BF53" s="269"/>
      <c r="BG53" s="269"/>
      <c r="BH53" s="269"/>
      <c r="BI53" s="269"/>
      <c r="BJ53" s="269"/>
      <c r="BK53" s="269"/>
    </row>
    <row r="54" spans="1:63">
      <c r="A54" s="344"/>
      <c r="B54" s="226"/>
      <c r="C54" s="166"/>
      <c r="D54" s="194"/>
      <c r="E54" s="167" t="s">
        <v>78</v>
      </c>
      <c r="F54" s="290"/>
      <c r="G54" s="273"/>
      <c r="H54" s="274"/>
      <c r="I54" s="266"/>
      <c r="J54" s="300"/>
      <c r="K54" s="300"/>
      <c r="L54" s="315"/>
      <c r="M54" s="309"/>
      <c r="N54" s="312"/>
      <c r="O54" s="300"/>
      <c r="P54" s="266"/>
      <c r="Q54" s="303"/>
      <c r="R54" s="303"/>
      <c r="S54" s="306"/>
      <c r="T54" s="303"/>
      <c r="U54" s="297"/>
      <c r="X54" s="269"/>
      <c r="Y54" s="269"/>
      <c r="Z54" s="269"/>
      <c r="AA54" s="269"/>
      <c r="AB54" s="269"/>
      <c r="AC54" s="269"/>
      <c r="AD54" s="269"/>
      <c r="AE54" s="269"/>
      <c r="AF54" s="269"/>
      <c r="AG54" s="269"/>
      <c r="AH54" s="269"/>
      <c r="AI54" s="269"/>
      <c r="AJ54" s="269"/>
      <c r="AK54" s="269"/>
      <c r="AL54" s="269"/>
      <c r="AM54" s="269"/>
      <c r="AN54" s="269"/>
      <c r="AO54" s="269"/>
      <c r="AP54" s="269"/>
      <c r="AS54" s="269"/>
      <c r="AT54" s="269"/>
      <c r="AU54" s="269"/>
      <c r="AV54" s="269"/>
      <c r="AW54" s="269"/>
      <c r="AX54" s="269"/>
      <c r="AY54" s="269"/>
      <c r="AZ54" s="269"/>
      <c r="BA54" s="269"/>
      <c r="BB54" s="269"/>
      <c r="BC54" s="269"/>
      <c r="BD54" s="269"/>
      <c r="BE54" s="269"/>
      <c r="BF54" s="269"/>
      <c r="BG54" s="269"/>
      <c r="BH54" s="269"/>
      <c r="BI54" s="269"/>
      <c r="BJ54" s="269"/>
      <c r="BK54" s="269"/>
    </row>
    <row r="55" spans="1:63">
      <c r="A55" s="344"/>
      <c r="B55" s="226"/>
      <c r="C55" s="166"/>
      <c r="D55" s="194"/>
      <c r="E55" s="216" t="s">
        <v>79</v>
      </c>
      <c r="F55" s="290"/>
      <c r="G55" s="273"/>
      <c r="H55" s="274"/>
      <c r="I55" s="266"/>
      <c r="J55" s="300"/>
      <c r="K55" s="300"/>
      <c r="L55" s="315"/>
      <c r="M55" s="309"/>
      <c r="N55" s="312"/>
      <c r="O55" s="300"/>
      <c r="P55" s="266"/>
      <c r="Q55" s="303"/>
      <c r="R55" s="303"/>
      <c r="S55" s="306"/>
      <c r="T55" s="303"/>
      <c r="U55" s="297"/>
      <c r="X55" s="270"/>
      <c r="Y55" s="270"/>
      <c r="Z55" s="270"/>
      <c r="AA55" s="270"/>
      <c r="AB55" s="270"/>
      <c r="AC55" s="270"/>
      <c r="AD55" s="270"/>
      <c r="AE55" s="270"/>
      <c r="AF55" s="270"/>
      <c r="AG55" s="270"/>
      <c r="AH55" s="270"/>
      <c r="AI55" s="270"/>
      <c r="AJ55" s="270"/>
      <c r="AK55" s="270"/>
      <c r="AL55" s="270"/>
      <c r="AM55" s="270"/>
      <c r="AN55" s="270"/>
      <c r="AO55" s="270"/>
      <c r="AP55" s="270"/>
      <c r="AS55" s="270"/>
      <c r="AT55" s="270"/>
      <c r="AU55" s="270"/>
      <c r="AV55" s="270"/>
      <c r="AW55" s="270"/>
      <c r="AX55" s="270"/>
      <c r="AY55" s="270"/>
      <c r="AZ55" s="270"/>
      <c r="BA55" s="270"/>
      <c r="BB55" s="270"/>
      <c r="BC55" s="270"/>
      <c r="BD55" s="270"/>
      <c r="BE55" s="270"/>
      <c r="BF55" s="270"/>
      <c r="BG55" s="270"/>
      <c r="BH55" s="270"/>
      <c r="BI55" s="270"/>
      <c r="BJ55" s="270"/>
      <c r="BK55" s="270"/>
    </row>
    <row r="56" spans="1:63" ht="13.5" thickBot="1">
      <c r="A56" s="345"/>
      <c r="B56" s="227"/>
      <c r="C56" s="214"/>
      <c r="D56" s="213"/>
      <c r="E56" s="215" t="s">
        <v>142</v>
      </c>
      <c r="F56" s="291"/>
      <c r="G56" s="275"/>
      <c r="H56" s="276"/>
      <c r="I56" s="267"/>
      <c r="J56" s="301"/>
      <c r="K56" s="301"/>
      <c r="L56" s="316"/>
      <c r="M56" s="310"/>
      <c r="N56" s="313"/>
      <c r="O56" s="301"/>
      <c r="P56" s="267"/>
      <c r="Q56" s="304"/>
      <c r="R56" s="304"/>
      <c r="S56" s="307"/>
      <c r="T56" s="304"/>
      <c r="U56" s="298"/>
      <c r="X56" s="198"/>
      <c r="Y56" s="198"/>
      <c r="Z56" s="198"/>
      <c r="AA56" s="198"/>
      <c r="AB56" s="198"/>
      <c r="AC56" s="198"/>
      <c r="AD56" s="198"/>
      <c r="AE56" s="198"/>
      <c r="AF56" s="198"/>
      <c r="AG56" s="198"/>
      <c r="AH56" s="198"/>
      <c r="AI56" s="198"/>
      <c r="AJ56" s="198"/>
      <c r="AK56" s="198"/>
      <c r="AL56" s="198"/>
      <c r="AM56" s="198"/>
      <c r="AN56" s="198"/>
      <c r="AO56" s="198"/>
      <c r="AP56" s="198"/>
      <c r="AS56" s="198"/>
      <c r="AT56" s="198"/>
      <c r="AU56" s="198"/>
      <c r="AV56" s="198"/>
      <c r="AW56" s="198"/>
      <c r="AX56" s="198"/>
      <c r="AY56" s="198"/>
      <c r="AZ56" s="198"/>
      <c r="BA56" s="198"/>
      <c r="BB56" s="198"/>
      <c r="BC56" s="198"/>
      <c r="BD56" s="198"/>
      <c r="BE56" s="198"/>
      <c r="BF56" s="198"/>
      <c r="BG56" s="198"/>
      <c r="BH56" s="198"/>
      <c r="BI56" s="198"/>
      <c r="BJ56" s="198"/>
      <c r="BK56" s="198"/>
    </row>
    <row r="57" spans="1:63">
      <c r="A57" s="252" t="str">
        <f>A167</f>
        <v>P1-4 Permeable Pavement - Enhanced</v>
      </c>
      <c r="B57" s="187"/>
      <c r="C57" s="164" t="s">
        <v>29</v>
      </c>
      <c r="D57" s="193"/>
      <c r="E57" s="164" t="s">
        <v>75</v>
      </c>
      <c r="F57" s="289">
        <f>1.7/12*('Site Data'!$F$26*$B57+'Site Data'!$F$27*($B58+$B59)+'Site Data'!$F$28*SUM($D57:$D62))</f>
        <v>0</v>
      </c>
      <c r="G57" s="271" t="s">
        <v>46</v>
      </c>
      <c r="H57" s="272"/>
      <c r="I57" s="265">
        <v>1</v>
      </c>
      <c r="J57" s="299">
        <f>AC153</f>
        <v>0</v>
      </c>
      <c r="K57" s="299">
        <f>F57+J57</f>
        <v>0</v>
      </c>
      <c r="L57" s="308" t="s">
        <v>14</v>
      </c>
      <c r="M57" s="314"/>
      <c r="N57" s="311">
        <f>IF(M57*I57&lt;=K57,M57*I57,K57)</f>
        <v>0</v>
      </c>
      <c r="O57" s="299">
        <f>K57-N57</f>
        <v>0</v>
      </c>
      <c r="P57" s="265"/>
      <c r="Q57" s="302">
        <f>AX153</f>
        <v>0</v>
      </c>
      <c r="R57" s="302">
        <f>1.7/12*('Site Data'!$F$26*B57*'Site Data'!$C$16+'Site Data'!$F$27*(SUMPRODUCT(B58:B59,'Site Data'!$C$19:$C$20))+'Site Data'!$F$28*(SUMPRODUCT(D57:D62,'Site Data'!$C$24:$C$29)))*2.72/43560+Q57</f>
        <v>0</v>
      </c>
      <c r="S57" s="305">
        <f>IF(K57&gt;0,IF(M57&lt;K57,(R57*N57/K57)+(M57-N57)/K57*P57*R57,(R57*N57/K57)+(K57-N57)/K57*P57*R57),0)</f>
        <v>0</v>
      </c>
      <c r="T57" s="302">
        <f>R57-S57</f>
        <v>0</v>
      </c>
      <c r="U57" s="296"/>
      <c r="X57" s="268">
        <f t="shared" ref="X57:AP57" si="10">IF($U57=X$26,$O57,0)</f>
        <v>0</v>
      </c>
      <c r="Y57" s="268">
        <f t="shared" si="10"/>
        <v>0</v>
      </c>
      <c r="Z57" s="268">
        <f t="shared" si="10"/>
        <v>0</v>
      </c>
      <c r="AA57" s="268">
        <f t="shared" si="10"/>
        <v>0</v>
      </c>
      <c r="AB57" s="268">
        <f t="shared" si="10"/>
        <v>0</v>
      </c>
      <c r="AC57" s="268">
        <f t="shared" si="10"/>
        <v>0</v>
      </c>
      <c r="AD57" s="268">
        <f t="shared" si="10"/>
        <v>0</v>
      </c>
      <c r="AE57" s="268">
        <f t="shared" si="10"/>
        <v>0</v>
      </c>
      <c r="AF57" s="268">
        <f t="shared" si="10"/>
        <v>0</v>
      </c>
      <c r="AG57" s="268">
        <f t="shared" si="10"/>
        <v>0</v>
      </c>
      <c r="AH57" s="268">
        <f t="shared" si="10"/>
        <v>0</v>
      </c>
      <c r="AI57" s="268">
        <f t="shared" si="10"/>
        <v>0</v>
      </c>
      <c r="AJ57" s="268">
        <f t="shared" si="10"/>
        <v>0</v>
      </c>
      <c r="AK57" s="268">
        <f t="shared" si="10"/>
        <v>0</v>
      </c>
      <c r="AL57" s="268">
        <f t="shared" si="10"/>
        <v>0</v>
      </c>
      <c r="AM57" s="268">
        <f t="shared" si="10"/>
        <v>0</v>
      </c>
      <c r="AN57" s="268">
        <f t="shared" si="10"/>
        <v>0</v>
      </c>
      <c r="AO57" s="268">
        <f t="shared" si="10"/>
        <v>0</v>
      </c>
      <c r="AP57" s="268">
        <f t="shared" si="10"/>
        <v>0</v>
      </c>
      <c r="AS57" s="268">
        <f t="shared" ref="AS57:BK57" si="11">IF($U57=AS$26,$T57,0)</f>
        <v>0</v>
      </c>
      <c r="AT57" s="268">
        <f t="shared" si="11"/>
        <v>0</v>
      </c>
      <c r="AU57" s="268">
        <f t="shared" si="11"/>
        <v>0</v>
      </c>
      <c r="AV57" s="268">
        <f t="shared" si="11"/>
        <v>0</v>
      </c>
      <c r="AW57" s="268">
        <f t="shared" si="11"/>
        <v>0</v>
      </c>
      <c r="AX57" s="268">
        <f t="shared" si="11"/>
        <v>0</v>
      </c>
      <c r="AY57" s="268">
        <f t="shared" si="11"/>
        <v>0</v>
      </c>
      <c r="AZ57" s="268">
        <f t="shared" si="11"/>
        <v>0</v>
      </c>
      <c r="BA57" s="268">
        <f t="shared" si="11"/>
        <v>0</v>
      </c>
      <c r="BB57" s="268">
        <f t="shared" si="11"/>
        <v>0</v>
      </c>
      <c r="BC57" s="268">
        <f t="shared" si="11"/>
        <v>0</v>
      </c>
      <c r="BD57" s="268">
        <f t="shared" si="11"/>
        <v>0</v>
      </c>
      <c r="BE57" s="268">
        <f t="shared" si="11"/>
        <v>0</v>
      </c>
      <c r="BF57" s="268">
        <f t="shared" si="11"/>
        <v>0</v>
      </c>
      <c r="BG57" s="268">
        <f t="shared" si="11"/>
        <v>0</v>
      </c>
      <c r="BH57" s="268">
        <f t="shared" si="11"/>
        <v>0</v>
      </c>
      <c r="BI57" s="268">
        <f t="shared" si="11"/>
        <v>0</v>
      </c>
      <c r="BJ57" s="268">
        <f t="shared" si="11"/>
        <v>0</v>
      </c>
      <c r="BK57" s="268">
        <f t="shared" si="11"/>
        <v>0</v>
      </c>
    </row>
    <row r="58" spans="1:63">
      <c r="A58" s="253"/>
      <c r="B58" s="188"/>
      <c r="C58" s="165" t="s">
        <v>73</v>
      </c>
      <c r="D58" s="194"/>
      <c r="E58" s="165" t="s">
        <v>76</v>
      </c>
      <c r="F58" s="290"/>
      <c r="G58" s="273"/>
      <c r="H58" s="274"/>
      <c r="I58" s="266"/>
      <c r="J58" s="300"/>
      <c r="K58" s="300"/>
      <c r="L58" s="309"/>
      <c r="M58" s="315"/>
      <c r="N58" s="312"/>
      <c r="O58" s="300"/>
      <c r="P58" s="266"/>
      <c r="Q58" s="303"/>
      <c r="R58" s="303"/>
      <c r="S58" s="306"/>
      <c r="T58" s="303"/>
      <c r="U58" s="297"/>
      <c r="X58" s="269"/>
      <c r="Y58" s="269"/>
      <c r="Z58" s="269"/>
      <c r="AA58" s="269"/>
      <c r="AB58" s="269"/>
      <c r="AC58" s="269"/>
      <c r="AD58" s="269"/>
      <c r="AE58" s="269"/>
      <c r="AF58" s="269"/>
      <c r="AG58" s="269"/>
      <c r="AH58" s="269"/>
      <c r="AI58" s="269"/>
      <c r="AJ58" s="269"/>
      <c r="AK58" s="269"/>
      <c r="AL58" s="269"/>
      <c r="AM58" s="269"/>
      <c r="AN58" s="269"/>
      <c r="AO58" s="269"/>
      <c r="AP58" s="269"/>
      <c r="AS58" s="269"/>
      <c r="AT58" s="269"/>
      <c r="AU58" s="269"/>
      <c r="AV58" s="269"/>
      <c r="AW58" s="269"/>
      <c r="AX58" s="269"/>
      <c r="AY58" s="269"/>
      <c r="AZ58" s="269"/>
      <c r="BA58" s="269"/>
      <c r="BB58" s="269"/>
      <c r="BC58" s="269"/>
      <c r="BD58" s="269"/>
      <c r="BE58" s="269"/>
      <c r="BF58" s="269"/>
      <c r="BG58" s="269"/>
      <c r="BH58" s="269"/>
      <c r="BI58" s="269"/>
      <c r="BJ58" s="269"/>
      <c r="BK58" s="269"/>
    </row>
    <row r="59" spans="1:63">
      <c r="A59" s="253"/>
      <c r="B59" s="188"/>
      <c r="C59" s="165" t="s">
        <v>74</v>
      </c>
      <c r="D59" s="194"/>
      <c r="E59" s="165" t="s">
        <v>77</v>
      </c>
      <c r="F59" s="290"/>
      <c r="G59" s="273"/>
      <c r="H59" s="274"/>
      <c r="I59" s="266"/>
      <c r="J59" s="300"/>
      <c r="K59" s="300"/>
      <c r="L59" s="309"/>
      <c r="M59" s="315"/>
      <c r="N59" s="312"/>
      <c r="O59" s="300"/>
      <c r="P59" s="266"/>
      <c r="Q59" s="303"/>
      <c r="R59" s="303"/>
      <c r="S59" s="306"/>
      <c r="T59" s="303"/>
      <c r="U59" s="297"/>
      <c r="X59" s="269"/>
      <c r="Y59" s="269"/>
      <c r="Z59" s="269"/>
      <c r="AA59" s="269"/>
      <c r="AB59" s="269"/>
      <c r="AC59" s="269"/>
      <c r="AD59" s="269"/>
      <c r="AE59" s="269"/>
      <c r="AF59" s="269"/>
      <c r="AG59" s="269"/>
      <c r="AH59" s="269"/>
      <c r="AI59" s="269"/>
      <c r="AJ59" s="269"/>
      <c r="AK59" s="269"/>
      <c r="AL59" s="269"/>
      <c r="AM59" s="269"/>
      <c r="AN59" s="269"/>
      <c r="AO59" s="269"/>
      <c r="AP59" s="269"/>
      <c r="AS59" s="269"/>
      <c r="AT59" s="269"/>
      <c r="AU59" s="269"/>
      <c r="AV59" s="269"/>
      <c r="AW59" s="269"/>
      <c r="AX59" s="269"/>
      <c r="AY59" s="269"/>
      <c r="AZ59" s="269"/>
      <c r="BA59" s="269"/>
      <c r="BB59" s="269"/>
      <c r="BC59" s="269"/>
      <c r="BD59" s="269"/>
      <c r="BE59" s="269"/>
      <c r="BF59" s="269"/>
      <c r="BG59" s="269"/>
      <c r="BH59" s="269"/>
      <c r="BI59" s="269"/>
      <c r="BJ59" s="269"/>
      <c r="BK59" s="269"/>
    </row>
    <row r="60" spans="1:63">
      <c r="A60" s="253"/>
      <c r="B60" s="222"/>
      <c r="C60" s="166"/>
      <c r="D60" s="194"/>
      <c r="E60" s="167" t="s">
        <v>78</v>
      </c>
      <c r="F60" s="290"/>
      <c r="G60" s="273"/>
      <c r="H60" s="274"/>
      <c r="I60" s="266"/>
      <c r="J60" s="300"/>
      <c r="K60" s="300"/>
      <c r="L60" s="309"/>
      <c r="M60" s="315"/>
      <c r="N60" s="312"/>
      <c r="O60" s="300"/>
      <c r="P60" s="266"/>
      <c r="Q60" s="303"/>
      <c r="R60" s="303"/>
      <c r="S60" s="306"/>
      <c r="T60" s="303"/>
      <c r="U60" s="297"/>
      <c r="X60" s="269"/>
      <c r="Y60" s="269"/>
      <c r="Z60" s="269"/>
      <c r="AA60" s="269"/>
      <c r="AB60" s="269"/>
      <c r="AC60" s="269"/>
      <c r="AD60" s="269"/>
      <c r="AE60" s="269"/>
      <c r="AF60" s="269"/>
      <c r="AG60" s="269"/>
      <c r="AH60" s="269"/>
      <c r="AI60" s="269"/>
      <c r="AJ60" s="269"/>
      <c r="AK60" s="269"/>
      <c r="AL60" s="269"/>
      <c r="AM60" s="269"/>
      <c r="AN60" s="269"/>
      <c r="AO60" s="269"/>
      <c r="AP60" s="269"/>
      <c r="AS60" s="269"/>
      <c r="AT60" s="269"/>
      <c r="AU60" s="269"/>
      <c r="AV60" s="269"/>
      <c r="AW60" s="269"/>
      <c r="AX60" s="269"/>
      <c r="AY60" s="269"/>
      <c r="AZ60" s="269"/>
      <c r="BA60" s="269"/>
      <c r="BB60" s="269"/>
      <c r="BC60" s="269"/>
      <c r="BD60" s="269"/>
      <c r="BE60" s="269"/>
      <c r="BF60" s="269"/>
      <c r="BG60" s="269"/>
      <c r="BH60" s="269"/>
      <c r="BI60" s="269"/>
      <c r="BJ60" s="269"/>
      <c r="BK60" s="269"/>
    </row>
    <row r="61" spans="1:63">
      <c r="A61" s="253"/>
      <c r="B61" s="222"/>
      <c r="C61" s="166"/>
      <c r="D61" s="194"/>
      <c r="E61" s="167" t="s">
        <v>79</v>
      </c>
      <c r="F61" s="290"/>
      <c r="G61" s="273"/>
      <c r="H61" s="274"/>
      <c r="I61" s="266"/>
      <c r="J61" s="300"/>
      <c r="K61" s="300"/>
      <c r="L61" s="309"/>
      <c r="M61" s="315"/>
      <c r="N61" s="312"/>
      <c r="O61" s="300"/>
      <c r="P61" s="266"/>
      <c r="Q61" s="303"/>
      <c r="R61" s="303"/>
      <c r="S61" s="306"/>
      <c r="T61" s="303"/>
      <c r="U61" s="297"/>
      <c r="X61" s="270"/>
      <c r="Y61" s="270"/>
      <c r="Z61" s="270"/>
      <c r="AA61" s="270"/>
      <c r="AB61" s="270"/>
      <c r="AC61" s="270"/>
      <c r="AD61" s="270"/>
      <c r="AE61" s="270"/>
      <c r="AF61" s="270"/>
      <c r="AG61" s="270"/>
      <c r="AH61" s="270"/>
      <c r="AI61" s="270"/>
      <c r="AJ61" s="270"/>
      <c r="AK61" s="270"/>
      <c r="AL61" s="270"/>
      <c r="AM61" s="270"/>
      <c r="AN61" s="270"/>
      <c r="AO61" s="270"/>
      <c r="AP61" s="270"/>
      <c r="AS61" s="270"/>
      <c r="AT61" s="270"/>
      <c r="AU61" s="270"/>
      <c r="AV61" s="270"/>
      <c r="AW61" s="270"/>
      <c r="AX61" s="270"/>
      <c r="AY61" s="270"/>
      <c r="AZ61" s="270"/>
      <c r="BA61" s="270"/>
      <c r="BB61" s="270"/>
      <c r="BC61" s="270"/>
      <c r="BD61" s="270"/>
      <c r="BE61" s="270"/>
      <c r="BF61" s="270"/>
      <c r="BG61" s="270"/>
      <c r="BH61" s="270"/>
      <c r="BI61" s="270"/>
      <c r="BJ61" s="270"/>
      <c r="BK61" s="270"/>
    </row>
    <row r="62" spans="1:63" ht="13.5" thickBot="1">
      <c r="A62" s="254"/>
      <c r="B62" s="225"/>
      <c r="C62" s="214"/>
      <c r="D62" s="213"/>
      <c r="E62" s="215" t="s">
        <v>142</v>
      </c>
      <c r="F62" s="291"/>
      <c r="G62" s="275"/>
      <c r="H62" s="276"/>
      <c r="I62" s="267"/>
      <c r="J62" s="301"/>
      <c r="K62" s="301"/>
      <c r="L62" s="310"/>
      <c r="M62" s="316"/>
      <c r="N62" s="313"/>
      <c r="O62" s="301"/>
      <c r="P62" s="267"/>
      <c r="Q62" s="304"/>
      <c r="R62" s="304"/>
      <c r="S62" s="307"/>
      <c r="T62" s="304"/>
      <c r="U62" s="298"/>
      <c r="X62" s="198"/>
      <c r="Y62" s="198"/>
      <c r="Z62" s="198"/>
      <c r="AA62" s="198"/>
      <c r="AB62" s="198"/>
      <c r="AC62" s="198"/>
      <c r="AD62" s="198"/>
      <c r="AE62" s="198"/>
      <c r="AF62" s="198"/>
      <c r="AG62" s="198"/>
      <c r="AH62" s="198"/>
      <c r="AI62" s="198"/>
      <c r="AJ62" s="198"/>
      <c r="AK62" s="198"/>
      <c r="AL62" s="198"/>
      <c r="AM62" s="198"/>
      <c r="AN62" s="198"/>
      <c r="AO62" s="198"/>
      <c r="AP62" s="198"/>
      <c r="AS62" s="198"/>
      <c r="AT62" s="198"/>
      <c r="AU62" s="198"/>
      <c r="AV62" s="198"/>
      <c r="AW62" s="198"/>
      <c r="AX62" s="198"/>
      <c r="AY62" s="198"/>
      <c r="AZ62" s="198"/>
      <c r="BA62" s="198"/>
      <c r="BB62" s="198"/>
      <c r="BC62" s="198"/>
      <c r="BD62" s="198"/>
      <c r="BE62" s="198"/>
      <c r="BF62" s="198"/>
      <c r="BG62" s="198"/>
      <c r="BH62" s="198"/>
      <c r="BI62" s="198"/>
      <c r="BJ62" s="198"/>
      <c r="BK62" s="198"/>
    </row>
    <row r="63" spans="1:63">
      <c r="A63" s="252" t="str">
        <f>A168</f>
        <v>P1-4 Permeable Pavement - Standard</v>
      </c>
      <c r="B63" s="187"/>
      <c r="C63" s="164" t="s">
        <v>29</v>
      </c>
      <c r="D63" s="193"/>
      <c r="E63" s="164" t="s">
        <v>75</v>
      </c>
      <c r="F63" s="289">
        <f>1.7/12*('Site Data'!$F$26*$B63+'Site Data'!$F$27*($B64+$B65)+'Site Data'!$F$28*SUM($D63:$D68))</f>
        <v>0</v>
      </c>
      <c r="G63" s="277" t="s">
        <v>69</v>
      </c>
      <c r="H63" s="278"/>
      <c r="I63" s="265" t="s">
        <v>14</v>
      </c>
      <c r="J63" s="299">
        <f>AD153</f>
        <v>0</v>
      </c>
      <c r="K63" s="299">
        <f>F63+J63</f>
        <v>0</v>
      </c>
      <c r="L63" s="314"/>
      <c r="M63" s="314"/>
      <c r="N63" s="311">
        <f>IF(L63*0.045&lt;=K63,L63*0.045,K63)</f>
        <v>0</v>
      </c>
      <c r="O63" s="299">
        <f>K63-N63</f>
        <v>0</v>
      </c>
      <c r="P63" s="265">
        <v>0.65</v>
      </c>
      <c r="Q63" s="302">
        <f>AY153</f>
        <v>0</v>
      </c>
      <c r="R63" s="302">
        <f>1.7/12*('Site Data'!$F$26*B63*'Site Data'!$C$16+'Site Data'!$F$27*(SUMPRODUCT(B64:B65,'Site Data'!$C$19:$C$20))+'Site Data'!$F$28*(SUMPRODUCT(D63:D68,'Site Data'!$C$24:$C$29)))*2.72/43560+Q63</f>
        <v>0</v>
      </c>
      <c r="S63" s="305">
        <f>IF(K63&gt;0,IF(M63&lt;K63,(R63*N63/K63)+(M63-N63)/K63*P63*R63,(R63*N63/K63)+(K63-N63)/K63*P63*R63),0)</f>
        <v>0</v>
      </c>
      <c r="T63" s="302">
        <f>R63-S63</f>
        <v>0</v>
      </c>
      <c r="U63" s="296"/>
      <c r="X63" s="268">
        <f t="shared" ref="X63:AP63" si="12">IF($U63=X$26,$O63,0)</f>
        <v>0</v>
      </c>
      <c r="Y63" s="268">
        <f t="shared" si="12"/>
        <v>0</v>
      </c>
      <c r="Z63" s="268">
        <f t="shared" si="12"/>
        <v>0</v>
      </c>
      <c r="AA63" s="268">
        <f t="shared" si="12"/>
        <v>0</v>
      </c>
      <c r="AB63" s="268">
        <f t="shared" si="12"/>
        <v>0</v>
      </c>
      <c r="AC63" s="268">
        <f t="shared" si="12"/>
        <v>0</v>
      </c>
      <c r="AD63" s="268">
        <f t="shared" si="12"/>
        <v>0</v>
      </c>
      <c r="AE63" s="268">
        <f t="shared" si="12"/>
        <v>0</v>
      </c>
      <c r="AF63" s="268">
        <f t="shared" si="12"/>
        <v>0</v>
      </c>
      <c r="AG63" s="268">
        <f t="shared" si="12"/>
        <v>0</v>
      </c>
      <c r="AH63" s="268">
        <f t="shared" si="12"/>
        <v>0</v>
      </c>
      <c r="AI63" s="268">
        <f t="shared" si="12"/>
        <v>0</v>
      </c>
      <c r="AJ63" s="268">
        <f t="shared" si="12"/>
        <v>0</v>
      </c>
      <c r="AK63" s="268">
        <f t="shared" si="12"/>
        <v>0</v>
      </c>
      <c r="AL63" s="268">
        <f t="shared" si="12"/>
        <v>0</v>
      </c>
      <c r="AM63" s="268">
        <f t="shared" si="12"/>
        <v>0</v>
      </c>
      <c r="AN63" s="268">
        <f t="shared" si="12"/>
        <v>0</v>
      </c>
      <c r="AO63" s="268">
        <f t="shared" si="12"/>
        <v>0</v>
      </c>
      <c r="AP63" s="268">
        <f t="shared" si="12"/>
        <v>0</v>
      </c>
      <c r="AS63" s="268">
        <f t="shared" ref="AS63:BK63" si="13">IF($U63=AS$26,$T63,0)</f>
        <v>0</v>
      </c>
      <c r="AT63" s="268">
        <f t="shared" si="13"/>
        <v>0</v>
      </c>
      <c r="AU63" s="268">
        <f t="shared" si="13"/>
        <v>0</v>
      </c>
      <c r="AV63" s="268">
        <f t="shared" si="13"/>
        <v>0</v>
      </c>
      <c r="AW63" s="268">
        <f t="shared" si="13"/>
        <v>0</v>
      </c>
      <c r="AX63" s="268">
        <f t="shared" si="13"/>
        <v>0</v>
      </c>
      <c r="AY63" s="268">
        <f t="shared" si="13"/>
        <v>0</v>
      </c>
      <c r="AZ63" s="268">
        <f t="shared" si="13"/>
        <v>0</v>
      </c>
      <c r="BA63" s="268">
        <f t="shared" si="13"/>
        <v>0</v>
      </c>
      <c r="BB63" s="268">
        <f t="shared" si="13"/>
        <v>0</v>
      </c>
      <c r="BC63" s="268">
        <f t="shared" si="13"/>
        <v>0</v>
      </c>
      <c r="BD63" s="268">
        <f t="shared" si="13"/>
        <v>0</v>
      </c>
      <c r="BE63" s="268">
        <f t="shared" si="13"/>
        <v>0</v>
      </c>
      <c r="BF63" s="268">
        <f t="shared" si="13"/>
        <v>0</v>
      </c>
      <c r="BG63" s="268">
        <f t="shared" si="13"/>
        <v>0</v>
      </c>
      <c r="BH63" s="268">
        <f t="shared" si="13"/>
        <v>0</v>
      </c>
      <c r="BI63" s="268">
        <f t="shared" si="13"/>
        <v>0</v>
      </c>
      <c r="BJ63" s="268">
        <f t="shared" si="13"/>
        <v>0</v>
      </c>
      <c r="BK63" s="268">
        <f t="shared" si="13"/>
        <v>0</v>
      </c>
    </row>
    <row r="64" spans="1:63">
      <c r="A64" s="253"/>
      <c r="B64" s="188"/>
      <c r="C64" s="165" t="s">
        <v>73</v>
      </c>
      <c r="D64" s="194"/>
      <c r="E64" s="165" t="s">
        <v>76</v>
      </c>
      <c r="F64" s="290"/>
      <c r="G64" s="279"/>
      <c r="H64" s="280"/>
      <c r="I64" s="266"/>
      <c r="J64" s="300"/>
      <c r="K64" s="300"/>
      <c r="L64" s="315"/>
      <c r="M64" s="315"/>
      <c r="N64" s="312"/>
      <c r="O64" s="300"/>
      <c r="P64" s="266"/>
      <c r="Q64" s="303"/>
      <c r="R64" s="303"/>
      <c r="S64" s="306"/>
      <c r="T64" s="303"/>
      <c r="U64" s="297"/>
      <c r="X64" s="269"/>
      <c r="Y64" s="269"/>
      <c r="Z64" s="269"/>
      <c r="AA64" s="269"/>
      <c r="AB64" s="269"/>
      <c r="AC64" s="269"/>
      <c r="AD64" s="269"/>
      <c r="AE64" s="269"/>
      <c r="AF64" s="269"/>
      <c r="AG64" s="269"/>
      <c r="AH64" s="269"/>
      <c r="AI64" s="269"/>
      <c r="AJ64" s="269"/>
      <c r="AK64" s="269"/>
      <c r="AL64" s="269"/>
      <c r="AM64" s="269"/>
      <c r="AN64" s="269"/>
      <c r="AO64" s="269"/>
      <c r="AP64" s="269"/>
      <c r="AS64" s="269"/>
      <c r="AT64" s="269"/>
      <c r="AU64" s="269"/>
      <c r="AV64" s="269"/>
      <c r="AW64" s="269"/>
      <c r="AX64" s="269"/>
      <c r="AY64" s="269"/>
      <c r="AZ64" s="269"/>
      <c r="BA64" s="269"/>
      <c r="BB64" s="269"/>
      <c r="BC64" s="269"/>
      <c r="BD64" s="269"/>
      <c r="BE64" s="269"/>
      <c r="BF64" s="269"/>
      <c r="BG64" s="269"/>
      <c r="BH64" s="269"/>
      <c r="BI64" s="269"/>
      <c r="BJ64" s="269"/>
      <c r="BK64" s="269"/>
    </row>
    <row r="65" spans="1:63">
      <c r="A65" s="253"/>
      <c r="B65" s="188"/>
      <c r="C65" s="165" t="s">
        <v>74</v>
      </c>
      <c r="D65" s="194"/>
      <c r="E65" s="165" t="s">
        <v>77</v>
      </c>
      <c r="F65" s="290"/>
      <c r="G65" s="279"/>
      <c r="H65" s="280"/>
      <c r="I65" s="266"/>
      <c r="J65" s="300"/>
      <c r="K65" s="300"/>
      <c r="L65" s="315"/>
      <c r="M65" s="315"/>
      <c r="N65" s="312"/>
      <c r="O65" s="300"/>
      <c r="P65" s="266"/>
      <c r="Q65" s="303"/>
      <c r="R65" s="303"/>
      <c r="S65" s="306"/>
      <c r="T65" s="303"/>
      <c r="U65" s="297"/>
      <c r="X65" s="269"/>
      <c r="Y65" s="269"/>
      <c r="Z65" s="269"/>
      <c r="AA65" s="269"/>
      <c r="AB65" s="269"/>
      <c r="AC65" s="269"/>
      <c r="AD65" s="269"/>
      <c r="AE65" s="269"/>
      <c r="AF65" s="269"/>
      <c r="AG65" s="269"/>
      <c r="AH65" s="269"/>
      <c r="AI65" s="269"/>
      <c r="AJ65" s="269"/>
      <c r="AK65" s="269"/>
      <c r="AL65" s="269"/>
      <c r="AM65" s="269"/>
      <c r="AN65" s="269"/>
      <c r="AO65" s="269"/>
      <c r="AP65" s="269"/>
      <c r="AS65" s="269"/>
      <c r="AT65" s="269"/>
      <c r="AU65" s="269"/>
      <c r="AV65" s="269"/>
      <c r="AW65" s="269"/>
      <c r="AX65" s="269"/>
      <c r="AY65" s="269"/>
      <c r="AZ65" s="269"/>
      <c r="BA65" s="269"/>
      <c r="BB65" s="269"/>
      <c r="BC65" s="269"/>
      <c r="BD65" s="269"/>
      <c r="BE65" s="269"/>
      <c r="BF65" s="269"/>
      <c r="BG65" s="269"/>
      <c r="BH65" s="269"/>
      <c r="BI65" s="269"/>
      <c r="BJ65" s="269"/>
      <c r="BK65" s="269"/>
    </row>
    <row r="66" spans="1:63">
      <c r="A66" s="253"/>
      <c r="B66" s="222"/>
      <c r="C66" s="166"/>
      <c r="D66" s="194"/>
      <c r="E66" s="167" t="s">
        <v>78</v>
      </c>
      <c r="F66" s="290"/>
      <c r="G66" s="279"/>
      <c r="H66" s="280"/>
      <c r="I66" s="266"/>
      <c r="J66" s="300"/>
      <c r="K66" s="300"/>
      <c r="L66" s="315"/>
      <c r="M66" s="315"/>
      <c r="N66" s="312"/>
      <c r="O66" s="300"/>
      <c r="P66" s="266"/>
      <c r="Q66" s="303"/>
      <c r="R66" s="303"/>
      <c r="S66" s="306"/>
      <c r="T66" s="303"/>
      <c r="U66" s="297"/>
      <c r="X66" s="269"/>
      <c r="Y66" s="269"/>
      <c r="Z66" s="269"/>
      <c r="AA66" s="269"/>
      <c r="AB66" s="269"/>
      <c r="AC66" s="269"/>
      <c r="AD66" s="269"/>
      <c r="AE66" s="269"/>
      <c r="AF66" s="269"/>
      <c r="AG66" s="269"/>
      <c r="AH66" s="269"/>
      <c r="AI66" s="269"/>
      <c r="AJ66" s="269"/>
      <c r="AK66" s="269"/>
      <c r="AL66" s="269"/>
      <c r="AM66" s="269"/>
      <c r="AN66" s="269"/>
      <c r="AO66" s="269"/>
      <c r="AP66" s="269"/>
      <c r="AS66" s="269"/>
      <c r="AT66" s="269"/>
      <c r="AU66" s="269"/>
      <c r="AV66" s="269"/>
      <c r="AW66" s="269"/>
      <c r="AX66" s="269"/>
      <c r="AY66" s="269"/>
      <c r="AZ66" s="269"/>
      <c r="BA66" s="269"/>
      <c r="BB66" s="269"/>
      <c r="BC66" s="269"/>
      <c r="BD66" s="269"/>
      <c r="BE66" s="269"/>
      <c r="BF66" s="269"/>
      <c r="BG66" s="269"/>
      <c r="BH66" s="269"/>
      <c r="BI66" s="269"/>
      <c r="BJ66" s="269"/>
      <c r="BK66" s="269"/>
    </row>
    <row r="67" spans="1:63">
      <c r="A67" s="253"/>
      <c r="B67" s="222"/>
      <c r="C67" s="166"/>
      <c r="D67" s="194"/>
      <c r="E67" s="167" t="s">
        <v>79</v>
      </c>
      <c r="F67" s="290"/>
      <c r="G67" s="279"/>
      <c r="H67" s="280"/>
      <c r="I67" s="266"/>
      <c r="J67" s="300"/>
      <c r="K67" s="300"/>
      <c r="L67" s="315"/>
      <c r="M67" s="315"/>
      <c r="N67" s="312"/>
      <c r="O67" s="300"/>
      <c r="P67" s="266"/>
      <c r="Q67" s="303"/>
      <c r="R67" s="303"/>
      <c r="S67" s="306"/>
      <c r="T67" s="303"/>
      <c r="U67" s="297"/>
      <c r="X67" s="270"/>
      <c r="Y67" s="270"/>
      <c r="Z67" s="270"/>
      <c r="AA67" s="270"/>
      <c r="AB67" s="270"/>
      <c r="AC67" s="270"/>
      <c r="AD67" s="270"/>
      <c r="AE67" s="270"/>
      <c r="AF67" s="270"/>
      <c r="AG67" s="270"/>
      <c r="AH67" s="270"/>
      <c r="AI67" s="270"/>
      <c r="AJ67" s="270"/>
      <c r="AK67" s="270"/>
      <c r="AL67" s="270"/>
      <c r="AM67" s="270"/>
      <c r="AN67" s="270"/>
      <c r="AO67" s="270"/>
      <c r="AP67" s="270"/>
      <c r="AS67" s="270"/>
      <c r="AT67" s="270"/>
      <c r="AU67" s="270"/>
      <c r="AV67" s="270"/>
      <c r="AW67" s="270"/>
      <c r="AX67" s="270"/>
      <c r="AY67" s="270"/>
      <c r="AZ67" s="270"/>
      <c r="BA67" s="270"/>
      <c r="BB67" s="270"/>
      <c r="BC67" s="270"/>
      <c r="BD67" s="270"/>
      <c r="BE67" s="270"/>
      <c r="BF67" s="270"/>
      <c r="BG67" s="270"/>
      <c r="BH67" s="270"/>
      <c r="BI67" s="270"/>
      <c r="BJ67" s="270"/>
      <c r="BK67" s="270"/>
    </row>
    <row r="68" spans="1:63" ht="13.5" thickBot="1">
      <c r="A68" s="254"/>
      <c r="B68" s="225"/>
      <c r="C68" s="214"/>
      <c r="D68" s="213"/>
      <c r="E68" s="215" t="s">
        <v>142</v>
      </c>
      <c r="F68" s="291"/>
      <c r="G68" s="281"/>
      <c r="H68" s="282"/>
      <c r="I68" s="267"/>
      <c r="J68" s="301"/>
      <c r="K68" s="301"/>
      <c r="L68" s="316"/>
      <c r="M68" s="316"/>
      <c r="N68" s="313"/>
      <c r="O68" s="301"/>
      <c r="P68" s="267"/>
      <c r="Q68" s="304"/>
      <c r="R68" s="304"/>
      <c r="S68" s="307"/>
      <c r="T68" s="304"/>
      <c r="U68" s="298"/>
      <c r="X68" s="198"/>
      <c r="Y68" s="198"/>
      <c r="Z68" s="198"/>
      <c r="AA68" s="198"/>
      <c r="AB68" s="198"/>
      <c r="AC68" s="198"/>
      <c r="AD68" s="198"/>
      <c r="AE68" s="198"/>
      <c r="AF68" s="198"/>
      <c r="AG68" s="198"/>
      <c r="AH68" s="198"/>
      <c r="AI68" s="198"/>
      <c r="AJ68" s="198"/>
      <c r="AK68" s="198"/>
      <c r="AL68" s="198"/>
      <c r="AM68" s="198"/>
      <c r="AN68" s="198"/>
      <c r="AO68" s="198"/>
      <c r="AP68" s="198"/>
      <c r="AS68" s="198"/>
      <c r="AT68" s="198"/>
      <c r="AU68" s="198"/>
      <c r="AV68" s="198"/>
      <c r="AW68" s="198"/>
      <c r="AX68" s="198"/>
      <c r="AY68" s="198"/>
      <c r="AZ68" s="198"/>
      <c r="BA68" s="198"/>
      <c r="BB68" s="198"/>
      <c r="BC68" s="198"/>
      <c r="BD68" s="198"/>
      <c r="BE68" s="198"/>
      <c r="BF68" s="198"/>
      <c r="BG68" s="198"/>
      <c r="BH68" s="198"/>
      <c r="BI68" s="198"/>
      <c r="BJ68" s="198"/>
      <c r="BK68" s="198"/>
    </row>
    <row r="69" spans="1:63">
      <c r="A69" s="252" t="str">
        <f>A169</f>
        <v>B1-5 Bioretention - Enhanced</v>
      </c>
      <c r="B69" s="187"/>
      <c r="C69" s="164" t="s">
        <v>29</v>
      </c>
      <c r="D69" s="193"/>
      <c r="E69" s="164" t="s">
        <v>75</v>
      </c>
      <c r="F69" s="289">
        <f>1.7/12*('Site Data'!$F$26*$B69+'Site Data'!$F$27*($B70+$B71)+'Site Data'!$F$28*SUM($D69:$D74))</f>
        <v>0</v>
      </c>
      <c r="G69" s="277" t="s">
        <v>47</v>
      </c>
      <c r="H69" s="278"/>
      <c r="I69" s="265">
        <v>1</v>
      </c>
      <c r="J69" s="299">
        <f>AE153</f>
        <v>0</v>
      </c>
      <c r="K69" s="299">
        <f>F69+J69</f>
        <v>0</v>
      </c>
      <c r="L69" s="308" t="s">
        <v>14</v>
      </c>
      <c r="M69" s="314"/>
      <c r="N69" s="311">
        <f>IF(M69*I69&lt;=K69,M69*I69,K69)</f>
        <v>0</v>
      </c>
      <c r="O69" s="299">
        <f>K69-N69</f>
        <v>0</v>
      </c>
      <c r="P69" s="265"/>
      <c r="Q69" s="302">
        <f>AZ153</f>
        <v>0</v>
      </c>
      <c r="R69" s="302">
        <f>1.7/12*('Site Data'!$F$26*B69*'Site Data'!$C$16+'Site Data'!$F$27*(SUMPRODUCT(B70:B71,'Site Data'!$C$19:$C$20))+'Site Data'!$F$28*(SUMPRODUCT(D69:D74,'Site Data'!$C$24:$C$29)))*2.72/43560+Q69</f>
        <v>0</v>
      </c>
      <c r="S69" s="305">
        <f>IF(K69&gt;0,IF(M69&lt;K69,(R69*N69/K69)+(M69-N69)/K69*P69*R69,(R69*N69/K69)+(K69-N69)/K69*P69*R69),0)</f>
        <v>0</v>
      </c>
      <c r="T69" s="302">
        <f>R69-S69</f>
        <v>0</v>
      </c>
      <c r="U69" s="296"/>
      <c r="X69" s="268">
        <f t="shared" ref="X69:AP69" si="14">IF($U69=X$26,$O69,0)</f>
        <v>0</v>
      </c>
      <c r="Y69" s="268">
        <f t="shared" si="14"/>
        <v>0</v>
      </c>
      <c r="Z69" s="268">
        <f t="shared" si="14"/>
        <v>0</v>
      </c>
      <c r="AA69" s="268">
        <f t="shared" si="14"/>
        <v>0</v>
      </c>
      <c r="AB69" s="268">
        <f t="shared" si="14"/>
        <v>0</v>
      </c>
      <c r="AC69" s="268">
        <f t="shared" si="14"/>
        <v>0</v>
      </c>
      <c r="AD69" s="268">
        <f t="shared" si="14"/>
        <v>0</v>
      </c>
      <c r="AE69" s="268">
        <f t="shared" si="14"/>
        <v>0</v>
      </c>
      <c r="AF69" s="268">
        <f t="shared" si="14"/>
        <v>0</v>
      </c>
      <c r="AG69" s="268">
        <f t="shared" si="14"/>
        <v>0</v>
      </c>
      <c r="AH69" s="268">
        <f t="shared" si="14"/>
        <v>0</v>
      </c>
      <c r="AI69" s="268">
        <f t="shared" si="14"/>
        <v>0</v>
      </c>
      <c r="AJ69" s="268">
        <f t="shared" si="14"/>
        <v>0</v>
      </c>
      <c r="AK69" s="268">
        <f t="shared" si="14"/>
        <v>0</v>
      </c>
      <c r="AL69" s="268">
        <f t="shared" si="14"/>
        <v>0</v>
      </c>
      <c r="AM69" s="268">
        <f t="shared" si="14"/>
        <v>0</v>
      </c>
      <c r="AN69" s="268">
        <f t="shared" si="14"/>
        <v>0</v>
      </c>
      <c r="AO69" s="268">
        <f t="shared" si="14"/>
        <v>0</v>
      </c>
      <c r="AP69" s="268">
        <f t="shared" si="14"/>
        <v>0</v>
      </c>
      <c r="AS69" s="268">
        <f t="shared" ref="AS69:BK69" si="15">IF($U69=AS$26,$T69,0)</f>
        <v>0</v>
      </c>
      <c r="AT69" s="268">
        <f t="shared" si="15"/>
        <v>0</v>
      </c>
      <c r="AU69" s="268">
        <f t="shared" si="15"/>
        <v>0</v>
      </c>
      <c r="AV69" s="268">
        <f t="shared" si="15"/>
        <v>0</v>
      </c>
      <c r="AW69" s="268">
        <f t="shared" si="15"/>
        <v>0</v>
      </c>
      <c r="AX69" s="268">
        <f t="shared" si="15"/>
        <v>0</v>
      </c>
      <c r="AY69" s="268">
        <f t="shared" si="15"/>
        <v>0</v>
      </c>
      <c r="AZ69" s="268">
        <f t="shared" si="15"/>
        <v>0</v>
      </c>
      <c r="BA69" s="268">
        <f t="shared" si="15"/>
        <v>0</v>
      </c>
      <c r="BB69" s="268">
        <f t="shared" si="15"/>
        <v>0</v>
      </c>
      <c r="BC69" s="268">
        <f t="shared" si="15"/>
        <v>0</v>
      </c>
      <c r="BD69" s="268">
        <f t="shared" si="15"/>
        <v>0</v>
      </c>
      <c r="BE69" s="268">
        <f t="shared" si="15"/>
        <v>0</v>
      </c>
      <c r="BF69" s="268">
        <f t="shared" si="15"/>
        <v>0</v>
      </c>
      <c r="BG69" s="268">
        <f t="shared" si="15"/>
        <v>0</v>
      </c>
      <c r="BH69" s="268">
        <f t="shared" si="15"/>
        <v>0</v>
      </c>
      <c r="BI69" s="268">
        <f t="shared" si="15"/>
        <v>0</v>
      </c>
      <c r="BJ69" s="268">
        <f t="shared" si="15"/>
        <v>0</v>
      </c>
      <c r="BK69" s="268">
        <f t="shared" si="15"/>
        <v>0</v>
      </c>
    </row>
    <row r="70" spans="1:63">
      <c r="A70" s="253"/>
      <c r="B70" s="188"/>
      <c r="C70" s="165" t="s">
        <v>73</v>
      </c>
      <c r="D70" s="194"/>
      <c r="E70" s="165" t="s">
        <v>76</v>
      </c>
      <c r="F70" s="290"/>
      <c r="G70" s="279"/>
      <c r="H70" s="280"/>
      <c r="I70" s="266"/>
      <c r="J70" s="300"/>
      <c r="K70" s="300"/>
      <c r="L70" s="309"/>
      <c r="M70" s="315"/>
      <c r="N70" s="312"/>
      <c r="O70" s="300"/>
      <c r="P70" s="266"/>
      <c r="Q70" s="303"/>
      <c r="R70" s="303"/>
      <c r="S70" s="306"/>
      <c r="T70" s="303"/>
      <c r="U70" s="297"/>
      <c r="X70" s="269"/>
      <c r="Y70" s="269"/>
      <c r="Z70" s="269"/>
      <c r="AA70" s="269"/>
      <c r="AB70" s="269"/>
      <c r="AC70" s="269"/>
      <c r="AD70" s="269"/>
      <c r="AE70" s="269"/>
      <c r="AF70" s="269"/>
      <c r="AG70" s="269"/>
      <c r="AH70" s="269"/>
      <c r="AI70" s="269"/>
      <c r="AJ70" s="269"/>
      <c r="AK70" s="269"/>
      <c r="AL70" s="269"/>
      <c r="AM70" s="269"/>
      <c r="AN70" s="269"/>
      <c r="AO70" s="269"/>
      <c r="AP70" s="269"/>
      <c r="AS70" s="269"/>
      <c r="AT70" s="269"/>
      <c r="AU70" s="269"/>
      <c r="AV70" s="269"/>
      <c r="AW70" s="269"/>
      <c r="AX70" s="269"/>
      <c r="AY70" s="269"/>
      <c r="AZ70" s="269"/>
      <c r="BA70" s="269"/>
      <c r="BB70" s="269"/>
      <c r="BC70" s="269"/>
      <c r="BD70" s="269"/>
      <c r="BE70" s="269"/>
      <c r="BF70" s="269"/>
      <c r="BG70" s="269"/>
      <c r="BH70" s="269"/>
      <c r="BI70" s="269"/>
      <c r="BJ70" s="269"/>
      <c r="BK70" s="269"/>
    </row>
    <row r="71" spans="1:63">
      <c r="A71" s="253"/>
      <c r="B71" s="188"/>
      <c r="C71" s="165" t="s">
        <v>74</v>
      </c>
      <c r="D71" s="194"/>
      <c r="E71" s="165" t="s">
        <v>77</v>
      </c>
      <c r="F71" s="290"/>
      <c r="G71" s="279"/>
      <c r="H71" s="280"/>
      <c r="I71" s="266"/>
      <c r="J71" s="300"/>
      <c r="K71" s="300"/>
      <c r="L71" s="309"/>
      <c r="M71" s="315"/>
      <c r="N71" s="312"/>
      <c r="O71" s="300"/>
      <c r="P71" s="266"/>
      <c r="Q71" s="303"/>
      <c r="R71" s="303"/>
      <c r="S71" s="306"/>
      <c r="T71" s="303"/>
      <c r="U71" s="297"/>
      <c r="X71" s="269"/>
      <c r="Y71" s="269"/>
      <c r="Z71" s="269"/>
      <c r="AA71" s="269"/>
      <c r="AB71" s="269"/>
      <c r="AC71" s="269"/>
      <c r="AD71" s="269"/>
      <c r="AE71" s="269"/>
      <c r="AF71" s="269"/>
      <c r="AG71" s="269"/>
      <c r="AH71" s="269"/>
      <c r="AI71" s="269"/>
      <c r="AJ71" s="269"/>
      <c r="AK71" s="269"/>
      <c r="AL71" s="269"/>
      <c r="AM71" s="269"/>
      <c r="AN71" s="269"/>
      <c r="AO71" s="269"/>
      <c r="AP71" s="269"/>
      <c r="AS71" s="269"/>
      <c r="AT71" s="269"/>
      <c r="AU71" s="269"/>
      <c r="AV71" s="269"/>
      <c r="AW71" s="269"/>
      <c r="AX71" s="269"/>
      <c r="AY71" s="269"/>
      <c r="AZ71" s="269"/>
      <c r="BA71" s="269"/>
      <c r="BB71" s="269"/>
      <c r="BC71" s="269"/>
      <c r="BD71" s="269"/>
      <c r="BE71" s="269"/>
      <c r="BF71" s="269"/>
      <c r="BG71" s="269"/>
      <c r="BH71" s="269"/>
      <c r="BI71" s="269"/>
      <c r="BJ71" s="269"/>
      <c r="BK71" s="269"/>
    </row>
    <row r="72" spans="1:63">
      <c r="A72" s="253"/>
      <c r="B72" s="222"/>
      <c r="C72" s="166"/>
      <c r="D72" s="194"/>
      <c r="E72" s="167" t="s">
        <v>78</v>
      </c>
      <c r="F72" s="290"/>
      <c r="G72" s="279"/>
      <c r="H72" s="280"/>
      <c r="I72" s="266"/>
      <c r="J72" s="300"/>
      <c r="K72" s="300"/>
      <c r="L72" s="309"/>
      <c r="M72" s="315"/>
      <c r="N72" s="312"/>
      <c r="O72" s="300"/>
      <c r="P72" s="266"/>
      <c r="Q72" s="303"/>
      <c r="R72" s="303"/>
      <c r="S72" s="306"/>
      <c r="T72" s="303"/>
      <c r="U72" s="297"/>
      <c r="X72" s="269"/>
      <c r="Y72" s="269"/>
      <c r="Z72" s="269"/>
      <c r="AA72" s="269"/>
      <c r="AB72" s="269"/>
      <c r="AC72" s="269"/>
      <c r="AD72" s="269"/>
      <c r="AE72" s="269"/>
      <c r="AF72" s="269"/>
      <c r="AG72" s="269"/>
      <c r="AH72" s="269"/>
      <c r="AI72" s="269"/>
      <c r="AJ72" s="269"/>
      <c r="AK72" s="269"/>
      <c r="AL72" s="269"/>
      <c r="AM72" s="269"/>
      <c r="AN72" s="269"/>
      <c r="AO72" s="269"/>
      <c r="AP72" s="269"/>
      <c r="AS72" s="269"/>
      <c r="AT72" s="269"/>
      <c r="AU72" s="269"/>
      <c r="AV72" s="269"/>
      <c r="AW72" s="269"/>
      <c r="AX72" s="269"/>
      <c r="AY72" s="269"/>
      <c r="AZ72" s="269"/>
      <c r="BA72" s="269"/>
      <c r="BB72" s="269"/>
      <c r="BC72" s="269"/>
      <c r="BD72" s="269"/>
      <c r="BE72" s="269"/>
      <c r="BF72" s="269"/>
      <c r="BG72" s="269"/>
      <c r="BH72" s="269"/>
      <c r="BI72" s="269"/>
      <c r="BJ72" s="269"/>
      <c r="BK72" s="269"/>
    </row>
    <row r="73" spans="1:63">
      <c r="A73" s="253"/>
      <c r="B73" s="222"/>
      <c r="C73" s="166"/>
      <c r="D73" s="194"/>
      <c r="E73" s="167" t="s">
        <v>79</v>
      </c>
      <c r="F73" s="290"/>
      <c r="G73" s="279"/>
      <c r="H73" s="280"/>
      <c r="I73" s="266"/>
      <c r="J73" s="300"/>
      <c r="K73" s="300"/>
      <c r="L73" s="309"/>
      <c r="M73" s="315"/>
      <c r="N73" s="312"/>
      <c r="O73" s="300"/>
      <c r="P73" s="266"/>
      <c r="Q73" s="303"/>
      <c r="R73" s="303"/>
      <c r="S73" s="306"/>
      <c r="T73" s="303"/>
      <c r="U73" s="297"/>
      <c r="X73" s="270"/>
      <c r="Y73" s="270"/>
      <c r="Z73" s="270"/>
      <c r="AA73" s="270"/>
      <c r="AB73" s="270"/>
      <c r="AC73" s="270"/>
      <c r="AD73" s="270"/>
      <c r="AE73" s="270"/>
      <c r="AF73" s="270"/>
      <c r="AG73" s="270"/>
      <c r="AH73" s="270"/>
      <c r="AI73" s="270"/>
      <c r="AJ73" s="270"/>
      <c r="AK73" s="270"/>
      <c r="AL73" s="270"/>
      <c r="AM73" s="270"/>
      <c r="AN73" s="270"/>
      <c r="AO73" s="270"/>
      <c r="AP73" s="270"/>
      <c r="AS73" s="270"/>
      <c r="AT73" s="270"/>
      <c r="AU73" s="270"/>
      <c r="AV73" s="270"/>
      <c r="AW73" s="270"/>
      <c r="AX73" s="270"/>
      <c r="AY73" s="270"/>
      <c r="AZ73" s="270"/>
      <c r="BA73" s="270"/>
      <c r="BB73" s="270"/>
      <c r="BC73" s="270"/>
      <c r="BD73" s="270"/>
      <c r="BE73" s="270"/>
      <c r="BF73" s="270"/>
      <c r="BG73" s="270"/>
      <c r="BH73" s="270"/>
      <c r="BI73" s="270"/>
      <c r="BJ73" s="270"/>
      <c r="BK73" s="270"/>
    </row>
    <row r="74" spans="1:63" ht="13.5" thickBot="1">
      <c r="A74" s="254"/>
      <c r="B74" s="225"/>
      <c r="C74" s="214"/>
      <c r="D74" s="213"/>
      <c r="E74" s="215" t="s">
        <v>142</v>
      </c>
      <c r="F74" s="291"/>
      <c r="G74" s="281"/>
      <c r="H74" s="282"/>
      <c r="I74" s="267"/>
      <c r="J74" s="301"/>
      <c r="K74" s="301"/>
      <c r="L74" s="310"/>
      <c r="M74" s="316"/>
      <c r="N74" s="313"/>
      <c r="O74" s="301"/>
      <c r="P74" s="267"/>
      <c r="Q74" s="304"/>
      <c r="R74" s="304"/>
      <c r="S74" s="307"/>
      <c r="T74" s="304"/>
      <c r="U74" s="298"/>
      <c r="X74" s="198"/>
      <c r="Y74" s="198"/>
      <c r="Z74" s="198"/>
      <c r="AA74" s="198"/>
      <c r="AB74" s="198"/>
      <c r="AC74" s="198"/>
      <c r="AD74" s="198"/>
      <c r="AE74" s="198"/>
      <c r="AF74" s="198"/>
      <c r="AG74" s="198"/>
      <c r="AH74" s="198"/>
      <c r="AI74" s="198"/>
      <c r="AJ74" s="198"/>
      <c r="AK74" s="198"/>
      <c r="AL74" s="198"/>
      <c r="AM74" s="198"/>
      <c r="AN74" s="198"/>
      <c r="AO74" s="198"/>
      <c r="AP74" s="198"/>
      <c r="AS74" s="198"/>
      <c r="AT74" s="198"/>
      <c r="AU74" s="198"/>
      <c r="AV74" s="198"/>
      <c r="AW74" s="198"/>
      <c r="AX74" s="198"/>
      <c r="AY74" s="198"/>
      <c r="AZ74" s="198"/>
      <c r="BA74" s="198"/>
      <c r="BB74" s="198"/>
      <c r="BC74" s="198"/>
      <c r="BD74" s="198"/>
      <c r="BE74" s="198"/>
      <c r="BF74" s="198"/>
      <c r="BG74" s="198"/>
      <c r="BH74" s="198"/>
      <c r="BI74" s="198"/>
      <c r="BJ74" s="198"/>
      <c r="BK74" s="198"/>
    </row>
    <row r="75" spans="1:63">
      <c r="A75" s="252" t="str">
        <f>A170</f>
        <v>B1-5 Bioretention - Standard</v>
      </c>
      <c r="B75" s="187"/>
      <c r="C75" s="164" t="s">
        <v>29</v>
      </c>
      <c r="D75" s="193"/>
      <c r="E75" s="164" t="s">
        <v>75</v>
      </c>
      <c r="F75" s="289">
        <f>1.7/12*('Site Data'!$F$26*$B75+'Site Data'!$F$27*($B76+$B77)+'Site Data'!$F$28*SUM($D75:$D80))</f>
        <v>0</v>
      </c>
      <c r="G75" s="277" t="s">
        <v>68</v>
      </c>
      <c r="H75" s="278"/>
      <c r="I75" s="265">
        <v>0.6</v>
      </c>
      <c r="J75" s="299">
        <f>AF153</f>
        <v>0</v>
      </c>
      <c r="K75" s="299">
        <f>F75+J75</f>
        <v>0</v>
      </c>
      <c r="L75" s="308" t="s">
        <v>14</v>
      </c>
      <c r="M75" s="314"/>
      <c r="N75" s="311">
        <f>IF(M75*I75&lt;=K75,M75*I75,K75)</f>
        <v>0</v>
      </c>
      <c r="O75" s="299">
        <f>K75-N75</f>
        <v>0</v>
      </c>
      <c r="P75" s="265">
        <v>0.5</v>
      </c>
      <c r="Q75" s="302">
        <f>BA153</f>
        <v>0</v>
      </c>
      <c r="R75" s="302">
        <f>1.7/12*('Site Data'!$F$26*B75*'Site Data'!$C$16+'Site Data'!$F$27*(SUMPRODUCT(B76:B77,'Site Data'!$C$19:$C$20))+'Site Data'!$F$28*(SUMPRODUCT(D75:D80,'Site Data'!$C$24:$C$29)))*2.72/43560+Q75</f>
        <v>0</v>
      </c>
      <c r="S75" s="305">
        <f>IF(K75&gt;0,IF(M75&lt;K75,(R75*N75/K75)+(M75-N75)/K75*P75*R75,(R75*N75/K75)+(K75-N75)/K75*P75*R75),0)</f>
        <v>0</v>
      </c>
      <c r="T75" s="302">
        <f>R75-S75</f>
        <v>0</v>
      </c>
      <c r="U75" s="296"/>
      <c r="X75" s="268">
        <f t="shared" ref="X75:AP75" si="16">IF($U75=X$26,$O75,0)</f>
        <v>0</v>
      </c>
      <c r="Y75" s="268">
        <f t="shared" si="16"/>
        <v>0</v>
      </c>
      <c r="Z75" s="268">
        <f t="shared" si="16"/>
        <v>0</v>
      </c>
      <c r="AA75" s="268">
        <f t="shared" si="16"/>
        <v>0</v>
      </c>
      <c r="AB75" s="268">
        <f t="shared" si="16"/>
        <v>0</v>
      </c>
      <c r="AC75" s="268">
        <f t="shared" si="16"/>
        <v>0</v>
      </c>
      <c r="AD75" s="268">
        <f t="shared" si="16"/>
        <v>0</v>
      </c>
      <c r="AE75" s="268">
        <f t="shared" si="16"/>
        <v>0</v>
      </c>
      <c r="AF75" s="268">
        <f t="shared" si="16"/>
        <v>0</v>
      </c>
      <c r="AG75" s="268">
        <f t="shared" si="16"/>
        <v>0</v>
      </c>
      <c r="AH75" s="268">
        <f t="shared" si="16"/>
        <v>0</v>
      </c>
      <c r="AI75" s="268">
        <f t="shared" si="16"/>
        <v>0</v>
      </c>
      <c r="AJ75" s="268">
        <f t="shared" si="16"/>
        <v>0</v>
      </c>
      <c r="AK75" s="268">
        <f t="shared" si="16"/>
        <v>0</v>
      </c>
      <c r="AL75" s="268">
        <f t="shared" si="16"/>
        <v>0</v>
      </c>
      <c r="AM75" s="268">
        <f t="shared" si="16"/>
        <v>0</v>
      </c>
      <c r="AN75" s="268">
        <f t="shared" si="16"/>
        <v>0</v>
      </c>
      <c r="AO75" s="268">
        <f t="shared" si="16"/>
        <v>0</v>
      </c>
      <c r="AP75" s="268">
        <f t="shared" si="16"/>
        <v>0</v>
      </c>
      <c r="AS75" s="268">
        <f t="shared" ref="AS75:BK75" si="17">IF($U75=AS$26,$T75,0)</f>
        <v>0</v>
      </c>
      <c r="AT75" s="268">
        <f t="shared" si="17"/>
        <v>0</v>
      </c>
      <c r="AU75" s="268">
        <f t="shared" si="17"/>
        <v>0</v>
      </c>
      <c r="AV75" s="268">
        <f t="shared" si="17"/>
        <v>0</v>
      </c>
      <c r="AW75" s="268">
        <f t="shared" si="17"/>
        <v>0</v>
      </c>
      <c r="AX75" s="268">
        <f t="shared" si="17"/>
        <v>0</v>
      </c>
      <c r="AY75" s="268">
        <f t="shared" si="17"/>
        <v>0</v>
      </c>
      <c r="AZ75" s="268">
        <f t="shared" si="17"/>
        <v>0</v>
      </c>
      <c r="BA75" s="268">
        <f t="shared" si="17"/>
        <v>0</v>
      </c>
      <c r="BB75" s="268">
        <f t="shared" si="17"/>
        <v>0</v>
      </c>
      <c r="BC75" s="268">
        <f t="shared" si="17"/>
        <v>0</v>
      </c>
      <c r="BD75" s="268">
        <f t="shared" si="17"/>
        <v>0</v>
      </c>
      <c r="BE75" s="268">
        <f t="shared" si="17"/>
        <v>0</v>
      </c>
      <c r="BF75" s="268">
        <f t="shared" si="17"/>
        <v>0</v>
      </c>
      <c r="BG75" s="268">
        <f t="shared" si="17"/>
        <v>0</v>
      </c>
      <c r="BH75" s="268">
        <f t="shared" si="17"/>
        <v>0</v>
      </c>
      <c r="BI75" s="268">
        <f t="shared" si="17"/>
        <v>0</v>
      </c>
      <c r="BJ75" s="268">
        <f t="shared" si="17"/>
        <v>0</v>
      </c>
      <c r="BK75" s="268">
        <f t="shared" si="17"/>
        <v>0</v>
      </c>
    </row>
    <row r="76" spans="1:63">
      <c r="A76" s="253"/>
      <c r="B76" s="188"/>
      <c r="C76" s="165" t="s">
        <v>73</v>
      </c>
      <c r="D76" s="194"/>
      <c r="E76" s="165" t="s">
        <v>76</v>
      </c>
      <c r="F76" s="290"/>
      <c r="G76" s="279"/>
      <c r="H76" s="280"/>
      <c r="I76" s="266"/>
      <c r="J76" s="300"/>
      <c r="K76" s="300"/>
      <c r="L76" s="309"/>
      <c r="M76" s="315"/>
      <c r="N76" s="312"/>
      <c r="O76" s="300"/>
      <c r="P76" s="266"/>
      <c r="Q76" s="303"/>
      <c r="R76" s="303"/>
      <c r="S76" s="306"/>
      <c r="T76" s="303"/>
      <c r="U76" s="297"/>
      <c r="X76" s="269"/>
      <c r="Y76" s="269"/>
      <c r="Z76" s="269"/>
      <c r="AA76" s="269"/>
      <c r="AB76" s="269"/>
      <c r="AC76" s="269"/>
      <c r="AD76" s="269"/>
      <c r="AE76" s="269"/>
      <c r="AF76" s="269"/>
      <c r="AG76" s="269"/>
      <c r="AH76" s="269"/>
      <c r="AI76" s="269"/>
      <c r="AJ76" s="269"/>
      <c r="AK76" s="269"/>
      <c r="AL76" s="269"/>
      <c r="AM76" s="269"/>
      <c r="AN76" s="269"/>
      <c r="AO76" s="269"/>
      <c r="AP76" s="269"/>
      <c r="AS76" s="269"/>
      <c r="AT76" s="269"/>
      <c r="AU76" s="269"/>
      <c r="AV76" s="269"/>
      <c r="AW76" s="269"/>
      <c r="AX76" s="269"/>
      <c r="AY76" s="269"/>
      <c r="AZ76" s="269"/>
      <c r="BA76" s="269"/>
      <c r="BB76" s="269"/>
      <c r="BC76" s="269"/>
      <c r="BD76" s="269"/>
      <c r="BE76" s="269"/>
      <c r="BF76" s="269"/>
      <c r="BG76" s="269"/>
      <c r="BH76" s="269"/>
      <c r="BI76" s="269"/>
      <c r="BJ76" s="269"/>
      <c r="BK76" s="269"/>
    </row>
    <row r="77" spans="1:63">
      <c r="A77" s="253"/>
      <c r="B77" s="188"/>
      <c r="C77" s="165" t="s">
        <v>74</v>
      </c>
      <c r="D77" s="194"/>
      <c r="E77" s="165" t="s">
        <v>77</v>
      </c>
      <c r="F77" s="290"/>
      <c r="G77" s="279"/>
      <c r="H77" s="280"/>
      <c r="I77" s="266"/>
      <c r="J77" s="300"/>
      <c r="K77" s="300"/>
      <c r="L77" s="309"/>
      <c r="M77" s="315"/>
      <c r="N77" s="312"/>
      <c r="O77" s="300"/>
      <c r="P77" s="266"/>
      <c r="Q77" s="303"/>
      <c r="R77" s="303"/>
      <c r="S77" s="306"/>
      <c r="T77" s="303"/>
      <c r="U77" s="297"/>
      <c r="X77" s="269"/>
      <c r="Y77" s="269"/>
      <c r="Z77" s="269"/>
      <c r="AA77" s="269"/>
      <c r="AB77" s="269"/>
      <c r="AC77" s="269"/>
      <c r="AD77" s="269"/>
      <c r="AE77" s="269"/>
      <c r="AF77" s="269"/>
      <c r="AG77" s="269"/>
      <c r="AH77" s="269"/>
      <c r="AI77" s="269"/>
      <c r="AJ77" s="269"/>
      <c r="AK77" s="269"/>
      <c r="AL77" s="269"/>
      <c r="AM77" s="269"/>
      <c r="AN77" s="269"/>
      <c r="AO77" s="269"/>
      <c r="AP77" s="269"/>
      <c r="AS77" s="269"/>
      <c r="AT77" s="269"/>
      <c r="AU77" s="269"/>
      <c r="AV77" s="269"/>
      <c r="AW77" s="269"/>
      <c r="AX77" s="269"/>
      <c r="AY77" s="269"/>
      <c r="AZ77" s="269"/>
      <c r="BA77" s="269"/>
      <c r="BB77" s="269"/>
      <c r="BC77" s="269"/>
      <c r="BD77" s="269"/>
      <c r="BE77" s="269"/>
      <c r="BF77" s="269"/>
      <c r="BG77" s="269"/>
      <c r="BH77" s="269"/>
      <c r="BI77" s="269"/>
      <c r="BJ77" s="269"/>
      <c r="BK77" s="269"/>
    </row>
    <row r="78" spans="1:63">
      <c r="A78" s="253"/>
      <c r="B78" s="222"/>
      <c r="C78" s="166"/>
      <c r="D78" s="194"/>
      <c r="E78" s="167" t="s">
        <v>78</v>
      </c>
      <c r="F78" s="290"/>
      <c r="G78" s="279"/>
      <c r="H78" s="280"/>
      <c r="I78" s="266"/>
      <c r="J78" s="300"/>
      <c r="K78" s="300"/>
      <c r="L78" s="309"/>
      <c r="M78" s="315"/>
      <c r="N78" s="312"/>
      <c r="O78" s="300"/>
      <c r="P78" s="266"/>
      <c r="Q78" s="303"/>
      <c r="R78" s="303"/>
      <c r="S78" s="306"/>
      <c r="T78" s="303"/>
      <c r="U78" s="297"/>
      <c r="X78" s="269"/>
      <c r="Y78" s="269"/>
      <c r="Z78" s="269"/>
      <c r="AA78" s="269"/>
      <c r="AB78" s="269"/>
      <c r="AC78" s="269"/>
      <c r="AD78" s="269"/>
      <c r="AE78" s="269"/>
      <c r="AF78" s="269"/>
      <c r="AG78" s="269"/>
      <c r="AH78" s="269"/>
      <c r="AI78" s="269"/>
      <c r="AJ78" s="269"/>
      <c r="AK78" s="269"/>
      <c r="AL78" s="269"/>
      <c r="AM78" s="269"/>
      <c r="AN78" s="269"/>
      <c r="AO78" s="269"/>
      <c r="AP78" s="269"/>
      <c r="AS78" s="269"/>
      <c r="AT78" s="269"/>
      <c r="AU78" s="269"/>
      <c r="AV78" s="269"/>
      <c r="AW78" s="269"/>
      <c r="AX78" s="269"/>
      <c r="AY78" s="269"/>
      <c r="AZ78" s="269"/>
      <c r="BA78" s="269"/>
      <c r="BB78" s="269"/>
      <c r="BC78" s="269"/>
      <c r="BD78" s="269"/>
      <c r="BE78" s="269"/>
      <c r="BF78" s="269"/>
      <c r="BG78" s="269"/>
      <c r="BH78" s="269"/>
      <c r="BI78" s="269"/>
      <c r="BJ78" s="269"/>
      <c r="BK78" s="269"/>
    </row>
    <row r="79" spans="1:63">
      <c r="A79" s="253"/>
      <c r="B79" s="222"/>
      <c r="C79" s="166"/>
      <c r="D79" s="194"/>
      <c r="E79" s="167" t="s">
        <v>79</v>
      </c>
      <c r="F79" s="290"/>
      <c r="G79" s="279"/>
      <c r="H79" s="280"/>
      <c r="I79" s="266"/>
      <c r="J79" s="300"/>
      <c r="K79" s="300"/>
      <c r="L79" s="309"/>
      <c r="M79" s="315"/>
      <c r="N79" s="312"/>
      <c r="O79" s="300"/>
      <c r="P79" s="266"/>
      <c r="Q79" s="303"/>
      <c r="R79" s="303"/>
      <c r="S79" s="306"/>
      <c r="T79" s="303"/>
      <c r="U79" s="297"/>
      <c r="X79" s="270"/>
      <c r="Y79" s="270"/>
      <c r="Z79" s="270"/>
      <c r="AA79" s="270"/>
      <c r="AB79" s="270"/>
      <c r="AC79" s="270"/>
      <c r="AD79" s="270"/>
      <c r="AE79" s="270"/>
      <c r="AF79" s="270"/>
      <c r="AG79" s="270"/>
      <c r="AH79" s="270"/>
      <c r="AI79" s="270"/>
      <c r="AJ79" s="270"/>
      <c r="AK79" s="270"/>
      <c r="AL79" s="270"/>
      <c r="AM79" s="270"/>
      <c r="AN79" s="270"/>
      <c r="AO79" s="270"/>
      <c r="AP79" s="270"/>
      <c r="AS79" s="270"/>
      <c r="AT79" s="270"/>
      <c r="AU79" s="270"/>
      <c r="AV79" s="270"/>
      <c r="AW79" s="270"/>
      <c r="AX79" s="270"/>
      <c r="AY79" s="270"/>
      <c r="AZ79" s="270"/>
      <c r="BA79" s="270"/>
      <c r="BB79" s="270"/>
      <c r="BC79" s="270"/>
      <c r="BD79" s="270"/>
      <c r="BE79" s="270"/>
      <c r="BF79" s="270"/>
      <c r="BG79" s="270"/>
      <c r="BH79" s="270"/>
      <c r="BI79" s="270"/>
      <c r="BJ79" s="270"/>
      <c r="BK79" s="270"/>
    </row>
    <row r="80" spans="1:63" ht="13.5" thickBot="1">
      <c r="A80" s="254"/>
      <c r="B80" s="225"/>
      <c r="C80" s="214"/>
      <c r="D80" s="213"/>
      <c r="E80" s="215" t="s">
        <v>142</v>
      </c>
      <c r="F80" s="291"/>
      <c r="G80" s="281"/>
      <c r="H80" s="282"/>
      <c r="I80" s="267"/>
      <c r="J80" s="301"/>
      <c r="K80" s="301"/>
      <c r="L80" s="310"/>
      <c r="M80" s="316"/>
      <c r="N80" s="313"/>
      <c r="O80" s="301"/>
      <c r="P80" s="267"/>
      <c r="Q80" s="304"/>
      <c r="R80" s="304"/>
      <c r="S80" s="307"/>
      <c r="T80" s="304"/>
      <c r="U80" s="298"/>
      <c r="X80" s="198"/>
      <c r="Y80" s="198"/>
      <c r="Z80" s="198"/>
      <c r="AA80" s="198"/>
      <c r="AB80" s="198"/>
      <c r="AC80" s="198"/>
      <c r="AD80" s="198"/>
      <c r="AE80" s="198"/>
      <c r="AF80" s="198"/>
      <c r="AG80" s="198"/>
      <c r="AH80" s="198"/>
      <c r="AI80" s="198"/>
      <c r="AJ80" s="198"/>
      <c r="AK80" s="198"/>
      <c r="AL80" s="198"/>
      <c r="AM80" s="198"/>
      <c r="AN80" s="198"/>
      <c r="AO80" s="198"/>
      <c r="AP80" s="198"/>
      <c r="AS80" s="198"/>
      <c r="AT80" s="198"/>
      <c r="AU80" s="198"/>
      <c r="AV80" s="198"/>
      <c r="AW80" s="198"/>
      <c r="AX80" s="198"/>
      <c r="AY80" s="198"/>
      <c r="AZ80" s="198"/>
      <c r="BA80" s="198"/>
      <c r="BB80" s="198"/>
      <c r="BC80" s="198"/>
      <c r="BD80" s="198"/>
      <c r="BE80" s="198"/>
      <c r="BF80" s="198"/>
      <c r="BG80" s="198"/>
      <c r="BH80" s="198"/>
      <c r="BI80" s="198"/>
      <c r="BJ80" s="198"/>
      <c r="BK80" s="198"/>
    </row>
    <row r="81" spans="1:63">
      <c r="A81" s="252" t="str">
        <f>A171</f>
        <v>F1-5 Stormwater Filtering Systems</v>
      </c>
      <c r="B81" s="217"/>
      <c r="C81" s="164" t="s">
        <v>29</v>
      </c>
      <c r="D81" s="193"/>
      <c r="E81" s="164" t="s">
        <v>75</v>
      </c>
      <c r="F81" s="289">
        <f>1.7/12*('Site Data'!$F$26*$B81+'Site Data'!$F$27*($B82+$B83)+'Site Data'!$F$28*SUM($D81:$D86))</f>
        <v>0</v>
      </c>
      <c r="G81" s="271" t="s">
        <v>54</v>
      </c>
      <c r="H81" s="272"/>
      <c r="I81" s="265">
        <v>0</v>
      </c>
      <c r="J81" s="299">
        <f>AG153</f>
        <v>0</v>
      </c>
      <c r="K81" s="299">
        <f>F81+J81</f>
        <v>0</v>
      </c>
      <c r="L81" s="308" t="s">
        <v>14</v>
      </c>
      <c r="M81" s="314"/>
      <c r="N81" s="311">
        <v>0</v>
      </c>
      <c r="O81" s="299">
        <f>K81-N81</f>
        <v>0</v>
      </c>
      <c r="P81" s="265">
        <v>0.6</v>
      </c>
      <c r="Q81" s="302">
        <f>BB153</f>
        <v>0</v>
      </c>
      <c r="R81" s="302">
        <f>1.7/12*('Site Data'!$F$26*B81*'Site Data'!$C$16+'Site Data'!$F$27*(SUMPRODUCT(B82:B83,'Site Data'!$C$19:$C$20))+'Site Data'!$F$28*(SUMPRODUCT(D81:D86,'Site Data'!$C$24:$C$29)))*2.72/43560+Q81</f>
        <v>0</v>
      </c>
      <c r="S81" s="305">
        <f>IF(K81&gt;0,IF(M81&lt;K81,(R81*N81/K81)+(M81-N81)/K81*P81*R81,(R81*N81/K81)+(K81-N81)/K81*P81*R81),0)</f>
        <v>0</v>
      </c>
      <c r="T81" s="302">
        <f>R81-S81</f>
        <v>0</v>
      </c>
      <c r="U81" s="296"/>
      <c r="X81" s="268">
        <f t="shared" ref="X81:AP81" si="18">IF($U81=X$26,$O81,0)</f>
        <v>0</v>
      </c>
      <c r="Y81" s="268">
        <f t="shared" si="18"/>
        <v>0</v>
      </c>
      <c r="Z81" s="268">
        <f t="shared" si="18"/>
        <v>0</v>
      </c>
      <c r="AA81" s="268">
        <f t="shared" si="18"/>
        <v>0</v>
      </c>
      <c r="AB81" s="268">
        <f t="shared" si="18"/>
        <v>0</v>
      </c>
      <c r="AC81" s="268">
        <f t="shared" si="18"/>
        <v>0</v>
      </c>
      <c r="AD81" s="268">
        <f t="shared" si="18"/>
        <v>0</v>
      </c>
      <c r="AE81" s="268">
        <f t="shared" si="18"/>
        <v>0</v>
      </c>
      <c r="AF81" s="268">
        <f t="shared" si="18"/>
        <v>0</v>
      </c>
      <c r="AG81" s="268">
        <f t="shared" si="18"/>
        <v>0</v>
      </c>
      <c r="AH81" s="268">
        <f t="shared" si="18"/>
        <v>0</v>
      </c>
      <c r="AI81" s="268">
        <f t="shared" si="18"/>
        <v>0</v>
      </c>
      <c r="AJ81" s="268">
        <f t="shared" si="18"/>
        <v>0</v>
      </c>
      <c r="AK81" s="268">
        <f t="shared" si="18"/>
        <v>0</v>
      </c>
      <c r="AL81" s="268">
        <f t="shared" si="18"/>
        <v>0</v>
      </c>
      <c r="AM81" s="268">
        <f t="shared" si="18"/>
        <v>0</v>
      </c>
      <c r="AN81" s="268">
        <f t="shared" si="18"/>
        <v>0</v>
      </c>
      <c r="AO81" s="268">
        <f t="shared" si="18"/>
        <v>0</v>
      </c>
      <c r="AP81" s="268">
        <f t="shared" si="18"/>
        <v>0</v>
      </c>
      <c r="AS81" s="268">
        <f t="shared" ref="AS81:BK81" si="19">IF($U81=AS$26,$T81,0)</f>
        <v>0</v>
      </c>
      <c r="AT81" s="268">
        <f t="shared" si="19"/>
        <v>0</v>
      </c>
      <c r="AU81" s="268">
        <f t="shared" si="19"/>
        <v>0</v>
      </c>
      <c r="AV81" s="268">
        <f t="shared" si="19"/>
        <v>0</v>
      </c>
      <c r="AW81" s="268">
        <f t="shared" si="19"/>
        <v>0</v>
      </c>
      <c r="AX81" s="268">
        <f t="shared" si="19"/>
        <v>0</v>
      </c>
      <c r="AY81" s="268">
        <f t="shared" si="19"/>
        <v>0</v>
      </c>
      <c r="AZ81" s="268">
        <f t="shared" si="19"/>
        <v>0</v>
      </c>
      <c r="BA81" s="268">
        <f t="shared" si="19"/>
        <v>0</v>
      </c>
      <c r="BB81" s="268">
        <f t="shared" si="19"/>
        <v>0</v>
      </c>
      <c r="BC81" s="268">
        <f t="shared" si="19"/>
        <v>0</v>
      </c>
      <c r="BD81" s="268">
        <f t="shared" si="19"/>
        <v>0</v>
      </c>
      <c r="BE81" s="268">
        <f t="shared" si="19"/>
        <v>0</v>
      </c>
      <c r="BF81" s="268">
        <f t="shared" si="19"/>
        <v>0</v>
      </c>
      <c r="BG81" s="268">
        <f t="shared" si="19"/>
        <v>0</v>
      </c>
      <c r="BH81" s="268">
        <f t="shared" si="19"/>
        <v>0</v>
      </c>
      <c r="BI81" s="268">
        <f t="shared" si="19"/>
        <v>0</v>
      </c>
      <c r="BJ81" s="268">
        <f t="shared" si="19"/>
        <v>0</v>
      </c>
      <c r="BK81" s="268">
        <f t="shared" si="19"/>
        <v>0</v>
      </c>
    </row>
    <row r="82" spans="1:63">
      <c r="A82" s="253"/>
      <c r="B82" s="218"/>
      <c r="C82" s="165" t="s">
        <v>73</v>
      </c>
      <c r="D82" s="194"/>
      <c r="E82" s="165" t="s">
        <v>76</v>
      </c>
      <c r="F82" s="290"/>
      <c r="G82" s="273"/>
      <c r="H82" s="274"/>
      <c r="I82" s="266"/>
      <c r="J82" s="300"/>
      <c r="K82" s="300"/>
      <c r="L82" s="309"/>
      <c r="M82" s="315"/>
      <c r="N82" s="312"/>
      <c r="O82" s="300"/>
      <c r="P82" s="266"/>
      <c r="Q82" s="303"/>
      <c r="R82" s="303"/>
      <c r="S82" s="306"/>
      <c r="T82" s="303"/>
      <c r="U82" s="297"/>
      <c r="X82" s="269"/>
      <c r="Y82" s="269"/>
      <c r="Z82" s="269"/>
      <c r="AA82" s="269"/>
      <c r="AB82" s="269"/>
      <c r="AC82" s="269"/>
      <c r="AD82" s="269"/>
      <c r="AE82" s="269"/>
      <c r="AF82" s="269"/>
      <c r="AG82" s="269"/>
      <c r="AH82" s="269"/>
      <c r="AI82" s="269"/>
      <c r="AJ82" s="269"/>
      <c r="AK82" s="269"/>
      <c r="AL82" s="269"/>
      <c r="AM82" s="269"/>
      <c r="AN82" s="269"/>
      <c r="AO82" s="269"/>
      <c r="AP82" s="269"/>
      <c r="AS82" s="269"/>
      <c r="AT82" s="269"/>
      <c r="AU82" s="269"/>
      <c r="AV82" s="269"/>
      <c r="AW82" s="269"/>
      <c r="AX82" s="269"/>
      <c r="AY82" s="269"/>
      <c r="AZ82" s="269"/>
      <c r="BA82" s="269"/>
      <c r="BB82" s="269"/>
      <c r="BC82" s="269"/>
      <c r="BD82" s="269"/>
      <c r="BE82" s="269"/>
      <c r="BF82" s="269"/>
      <c r="BG82" s="269"/>
      <c r="BH82" s="269"/>
      <c r="BI82" s="269"/>
      <c r="BJ82" s="269"/>
      <c r="BK82" s="269"/>
    </row>
    <row r="83" spans="1:63">
      <c r="A83" s="253"/>
      <c r="B83" s="218"/>
      <c r="C83" s="165" t="s">
        <v>74</v>
      </c>
      <c r="D83" s="194"/>
      <c r="E83" s="165" t="s">
        <v>77</v>
      </c>
      <c r="F83" s="290"/>
      <c r="G83" s="273"/>
      <c r="H83" s="274"/>
      <c r="I83" s="266"/>
      <c r="J83" s="300"/>
      <c r="K83" s="300"/>
      <c r="L83" s="309"/>
      <c r="M83" s="315"/>
      <c r="N83" s="312"/>
      <c r="O83" s="300"/>
      <c r="P83" s="266"/>
      <c r="Q83" s="303"/>
      <c r="R83" s="303"/>
      <c r="S83" s="306"/>
      <c r="T83" s="303"/>
      <c r="U83" s="297"/>
      <c r="X83" s="269"/>
      <c r="Y83" s="269"/>
      <c r="Z83" s="269"/>
      <c r="AA83" s="269"/>
      <c r="AB83" s="269"/>
      <c r="AC83" s="269"/>
      <c r="AD83" s="269"/>
      <c r="AE83" s="269"/>
      <c r="AF83" s="269"/>
      <c r="AG83" s="269"/>
      <c r="AH83" s="269"/>
      <c r="AI83" s="269"/>
      <c r="AJ83" s="269"/>
      <c r="AK83" s="269"/>
      <c r="AL83" s="269"/>
      <c r="AM83" s="269"/>
      <c r="AN83" s="269"/>
      <c r="AO83" s="269"/>
      <c r="AP83" s="269"/>
      <c r="AS83" s="269"/>
      <c r="AT83" s="269"/>
      <c r="AU83" s="269"/>
      <c r="AV83" s="269"/>
      <c r="AW83" s="269"/>
      <c r="AX83" s="269"/>
      <c r="AY83" s="269"/>
      <c r="AZ83" s="269"/>
      <c r="BA83" s="269"/>
      <c r="BB83" s="269"/>
      <c r="BC83" s="269"/>
      <c r="BD83" s="269"/>
      <c r="BE83" s="269"/>
      <c r="BF83" s="269"/>
      <c r="BG83" s="269"/>
      <c r="BH83" s="269"/>
      <c r="BI83" s="269"/>
      <c r="BJ83" s="269"/>
      <c r="BK83" s="269"/>
    </row>
    <row r="84" spans="1:63">
      <c r="A84" s="253"/>
      <c r="B84" s="226"/>
      <c r="C84" s="166"/>
      <c r="D84" s="194"/>
      <c r="E84" s="167" t="s">
        <v>78</v>
      </c>
      <c r="F84" s="290"/>
      <c r="G84" s="273"/>
      <c r="H84" s="274"/>
      <c r="I84" s="266"/>
      <c r="J84" s="300"/>
      <c r="K84" s="300"/>
      <c r="L84" s="309"/>
      <c r="M84" s="315"/>
      <c r="N84" s="312"/>
      <c r="O84" s="300"/>
      <c r="P84" s="266"/>
      <c r="Q84" s="303"/>
      <c r="R84" s="303"/>
      <c r="S84" s="306"/>
      <c r="T84" s="303"/>
      <c r="U84" s="297"/>
      <c r="X84" s="269"/>
      <c r="Y84" s="269"/>
      <c r="Z84" s="269"/>
      <c r="AA84" s="269"/>
      <c r="AB84" s="269"/>
      <c r="AC84" s="269"/>
      <c r="AD84" s="269"/>
      <c r="AE84" s="269"/>
      <c r="AF84" s="269"/>
      <c r="AG84" s="269"/>
      <c r="AH84" s="269"/>
      <c r="AI84" s="269"/>
      <c r="AJ84" s="269"/>
      <c r="AK84" s="269"/>
      <c r="AL84" s="269"/>
      <c r="AM84" s="269"/>
      <c r="AN84" s="269"/>
      <c r="AO84" s="269"/>
      <c r="AP84" s="269"/>
      <c r="AS84" s="269"/>
      <c r="AT84" s="269"/>
      <c r="AU84" s="269"/>
      <c r="AV84" s="269"/>
      <c r="AW84" s="269"/>
      <c r="AX84" s="269"/>
      <c r="AY84" s="269"/>
      <c r="AZ84" s="269"/>
      <c r="BA84" s="269"/>
      <c r="BB84" s="269"/>
      <c r="BC84" s="269"/>
      <c r="BD84" s="269"/>
      <c r="BE84" s="269"/>
      <c r="BF84" s="269"/>
      <c r="BG84" s="269"/>
      <c r="BH84" s="269"/>
      <c r="BI84" s="269"/>
      <c r="BJ84" s="269"/>
      <c r="BK84" s="269"/>
    </row>
    <row r="85" spans="1:63">
      <c r="A85" s="253"/>
      <c r="B85" s="226"/>
      <c r="C85" s="166"/>
      <c r="D85" s="194"/>
      <c r="E85" s="216" t="s">
        <v>79</v>
      </c>
      <c r="F85" s="290"/>
      <c r="G85" s="273"/>
      <c r="H85" s="274"/>
      <c r="I85" s="266"/>
      <c r="J85" s="300"/>
      <c r="K85" s="300"/>
      <c r="L85" s="309"/>
      <c r="M85" s="315"/>
      <c r="N85" s="312"/>
      <c r="O85" s="300"/>
      <c r="P85" s="266"/>
      <c r="Q85" s="303"/>
      <c r="R85" s="303"/>
      <c r="S85" s="306"/>
      <c r="T85" s="303"/>
      <c r="U85" s="297"/>
      <c r="X85" s="270"/>
      <c r="Y85" s="270"/>
      <c r="Z85" s="270"/>
      <c r="AA85" s="270"/>
      <c r="AB85" s="270"/>
      <c r="AC85" s="270"/>
      <c r="AD85" s="270"/>
      <c r="AE85" s="270"/>
      <c r="AF85" s="270"/>
      <c r="AG85" s="270"/>
      <c r="AH85" s="270"/>
      <c r="AI85" s="270"/>
      <c r="AJ85" s="270"/>
      <c r="AK85" s="270"/>
      <c r="AL85" s="270"/>
      <c r="AM85" s="270"/>
      <c r="AN85" s="270"/>
      <c r="AO85" s="270"/>
      <c r="AP85" s="270"/>
      <c r="AS85" s="270"/>
      <c r="AT85" s="270"/>
      <c r="AU85" s="270"/>
      <c r="AV85" s="270"/>
      <c r="AW85" s="270"/>
      <c r="AX85" s="270"/>
      <c r="AY85" s="270"/>
      <c r="AZ85" s="270"/>
      <c r="BA85" s="270"/>
      <c r="BB85" s="270"/>
      <c r="BC85" s="270"/>
      <c r="BD85" s="270"/>
      <c r="BE85" s="270"/>
      <c r="BF85" s="270"/>
      <c r="BG85" s="270"/>
      <c r="BH85" s="270"/>
      <c r="BI85" s="270"/>
      <c r="BJ85" s="270"/>
      <c r="BK85" s="270"/>
    </row>
    <row r="86" spans="1:63" ht="13.5" thickBot="1">
      <c r="A86" s="254"/>
      <c r="B86" s="227"/>
      <c r="C86" s="214"/>
      <c r="D86" s="213"/>
      <c r="E86" s="215" t="s">
        <v>142</v>
      </c>
      <c r="F86" s="291"/>
      <c r="G86" s="275"/>
      <c r="H86" s="276"/>
      <c r="I86" s="267"/>
      <c r="J86" s="301"/>
      <c r="K86" s="301"/>
      <c r="L86" s="310"/>
      <c r="M86" s="316"/>
      <c r="N86" s="313"/>
      <c r="O86" s="301"/>
      <c r="P86" s="267"/>
      <c r="Q86" s="304"/>
      <c r="R86" s="304"/>
      <c r="S86" s="307"/>
      <c r="T86" s="304"/>
      <c r="U86" s="298"/>
      <c r="X86" s="198"/>
      <c r="Y86" s="198"/>
      <c r="Z86" s="198"/>
      <c r="AA86" s="198"/>
      <c r="AB86" s="198"/>
      <c r="AC86" s="198"/>
      <c r="AD86" s="198"/>
      <c r="AE86" s="198"/>
      <c r="AF86" s="198"/>
      <c r="AG86" s="198"/>
      <c r="AH86" s="198"/>
      <c r="AI86" s="198"/>
      <c r="AJ86" s="198"/>
      <c r="AK86" s="198"/>
      <c r="AL86" s="198"/>
      <c r="AM86" s="198"/>
      <c r="AN86" s="198"/>
      <c r="AO86" s="198"/>
      <c r="AP86" s="198"/>
      <c r="AS86" s="198"/>
      <c r="AT86" s="198"/>
      <c r="AU86" s="198"/>
      <c r="AV86" s="198"/>
      <c r="AW86" s="198"/>
      <c r="AX86" s="198"/>
      <c r="AY86" s="198"/>
      <c r="AZ86" s="198"/>
      <c r="BA86" s="198"/>
      <c r="BB86" s="198"/>
      <c r="BC86" s="198"/>
      <c r="BD86" s="198"/>
      <c r="BE86" s="198"/>
      <c r="BF86" s="198"/>
      <c r="BG86" s="198"/>
      <c r="BH86" s="198"/>
      <c r="BI86" s="198"/>
      <c r="BJ86" s="198"/>
      <c r="BK86" s="198"/>
    </row>
    <row r="87" spans="1:63">
      <c r="A87" s="252" t="str">
        <f>A172</f>
        <v>I1-2 Stormwater Infiltration</v>
      </c>
      <c r="B87" s="187"/>
      <c r="C87" s="164" t="s">
        <v>29</v>
      </c>
      <c r="D87" s="193"/>
      <c r="E87" s="164" t="s">
        <v>75</v>
      </c>
      <c r="F87" s="289">
        <f>1.7/12*('Site Data'!$F$26*$B87+'Site Data'!$F$27*($B88+$B89)+'Site Data'!$F$28*SUM($D87:$D92))</f>
        <v>0</v>
      </c>
      <c r="G87" s="271" t="s">
        <v>47</v>
      </c>
      <c r="H87" s="272"/>
      <c r="I87" s="265">
        <v>1</v>
      </c>
      <c r="J87" s="299">
        <f>AH153</f>
        <v>0</v>
      </c>
      <c r="K87" s="299">
        <f>F87+J87</f>
        <v>0</v>
      </c>
      <c r="L87" s="308" t="s">
        <v>14</v>
      </c>
      <c r="M87" s="314"/>
      <c r="N87" s="311">
        <f>IF(M87*I87&lt;=K87,M87*I87,K87)</f>
        <v>0</v>
      </c>
      <c r="O87" s="299">
        <f>K87-N87</f>
        <v>0</v>
      </c>
      <c r="P87" s="265"/>
      <c r="Q87" s="302">
        <f>BC153</f>
        <v>0</v>
      </c>
      <c r="R87" s="302">
        <f>1.7/12*('Site Data'!$F$26*B87*'Site Data'!$C$16+'Site Data'!$F$27*(SUMPRODUCT(B88:B89,'Site Data'!$C$19:$C$20))+'Site Data'!$F$28*(SUMPRODUCT(D87:D92,'Site Data'!$C$24:$C$29)))*2.72/43560+Q87</f>
        <v>0</v>
      </c>
      <c r="S87" s="305">
        <f>IF(K87&gt;0,IF(M87&lt;K87,(R87*N87/K87)+(M87-N87)/K87*P87*R87,(R87*N87/K87)+(K87-N87)/K87*P87*R87),0)</f>
        <v>0</v>
      </c>
      <c r="T87" s="302">
        <f>R87-S87</f>
        <v>0</v>
      </c>
      <c r="U87" s="296"/>
      <c r="X87" s="268">
        <f t="shared" ref="X87:AP87" si="20">IF($U87=X$26,$O87,0)</f>
        <v>0</v>
      </c>
      <c r="Y87" s="268">
        <f t="shared" si="20"/>
        <v>0</v>
      </c>
      <c r="Z87" s="268">
        <f t="shared" si="20"/>
        <v>0</v>
      </c>
      <c r="AA87" s="268">
        <f t="shared" si="20"/>
        <v>0</v>
      </c>
      <c r="AB87" s="268">
        <f t="shared" si="20"/>
        <v>0</v>
      </c>
      <c r="AC87" s="268">
        <f t="shared" si="20"/>
        <v>0</v>
      </c>
      <c r="AD87" s="268">
        <f t="shared" si="20"/>
        <v>0</v>
      </c>
      <c r="AE87" s="268">
        <f t="shared" si="20"/>
        <v>0</v>
      </c>
      <c r="AF87" s="268">
        <f t="shared" si="20"/>
        <v>0</v>
      </c>
      <c r="AG87" s="268">
        <f t="shared" si="20"/>
        <v>0</v>
      </c>
      <c r="AH87" s="268">
        <f t="shared" si="20"/>
        <v>0</v>
      </c>
      <c r="AI87" s="268">
        <f t="shared" si="20"/>
        <v>0</v>
      </c>
      <c r="AJ87" s="268">
        <f t="shared" si="20"/>
        <v>0</v>
      </c>
      <c r="AK87" s="268">
        <f t="shared" si="20"/>
        <v>0</v>
      </c>
      <c r="AL87" s="268">
        <f t="shared" si="20"/>
        <v>0</v>
      </c>
      <c r="AM87" s="268">
        <f t="shared" si="20"/>
        <v>0</v>
      </c>
      <c r="AN87" s="268">
        <f t="shared" si="20"/>
        <v>0</v>
      </c>
      <c r="AO87" s="268">
        <f t="shared" si="20"/>
        <v>0</v>
      </c>
      <c r="AP87" s="268">
        <f t="shared" si="20"/>
        <v>0</v>
      </c>
      <c r="AS87" s="268">
        <f t="shared" ref="AS87:BK87" si="21">IF($U87=AS$26,$T87,0)</f>
        <v>0</v>
      </c>
      <c r="AT87" s="268">
        <f t="shared" si="21"/>
        <v>0</v>
      </c>
      <c r="AU87" s="268">
        <f t="shared" si="21"/>
        <v>0</v>
      </c>
      <c r="AV87" s="268">
        <f t="shared" si="21"/>
        <v>0</v>
      </c>
      <c r="AW87" s="268">
        <f t="shared" si="21"/>
        <v>0</v>
      </c>
      <c r="AX87" s="268">
        <f t="shared" si="21"/>
        <v>0</v>
      </c>
      <c r="AY87" s="268">
        <f t="shared" si="21"/>
        <v>0</v>
      </c>
      <c r="AZ87" s="268">
        <f t="shared" si="21"/>
        <v>0</v>
      </c>
      <c r="BA87" s="268">
        <f t="shared" si="21"/>
        <v>0</v>
      </c>
      <c r="BB87" s="268">
        <f t="shared" si="21"/>
        <v>0</v>
      </c>
      <c r="BC87" s="268">
        <f t="shared" si="21"/>
        <v>0</v>
      </c>
      <c r="BD87" s="268">
        <f t="shared" si="21"/>
        <v>0</v>
      </c>
      <c r="BE87" s="268">
        <f t="shared" si="21"/>
        <v>0</v>
      </c>
      <c r="BF87" s="268">
        <f t="shared" si="21"/>
        <v>0</v>
      </c>
      <c r="BG87" s="268">
        <f t="shared" si="21"/>
        <v>0</v>
      </c>
      <c r="BH87" s="268">
        <f t="shared" si="21"/>
        <v>0</v>
      </c>
      <c r="BI87" s="268">
        <f t="shared" si="21"/>
        <v>0</v>
      </c>
      <c r="BJ87" s="268">
        <f t="shared" si="21"/>
        <v>0</v>
      </c>
      <c r="BK87" s="268">
        <f t="shared" si="21"/>
        <v>0</v>
      </c>
    </row>
    <row r="88" spans="1:63">
      <c r="A88" s="253"/>
      <c r="B88" s="188"/>
      <c r="C88" s="165" t="s">
        <v>73</v>
      </c>
      <c r="D88" s="194"/>
      <c r="E88" s="165" t="s">
        <v>76</v>
      </c>
      <c r="F88" s="290"/>
      <c r="G88" s="273"/>
      <c r="H88" s="274"/>
      <c r="I88" s="266"/>
      <c r="J88" s="300"/>
      <c r="K88" s="300"/>
      <c r="L88" s="309"/>
      <c r="M88" s="315"/>
      <c r="N88" s="312"/>
      <c r="O88" s="300"/>
      <c r="P88" s="266"/>
      <c r="Q88" s="303"/>
      <c r="R88" s="303"/>
      <c r="S88" s="306"/>
      <c r="T88" s="303"/>
      <c r="U88" s="297"/>
      <c r="X88" s="269"/>
      <c r="Y88" s="269"/>
      <c r="Z88" s="269"/>
      <c r="AA88" s="269"/>
      <c r="AB88" s="269"/>
      <c r="AC88" s="269"/>
      <c r="AD88" s="269"/>
      <c r="AE88" s="269"/>
      <c r="AF88" s="269"/>
      <c r="AG88" s="269"/>
      <c r="AH88" s="269"/>
      <c r="AI88" s="269"/>
      <c r="AJ88" s="269"/>
      <c r="AK88" s="269"/>
      <c r="AL88" s="269"/>
      <c r="AM88" s="269"/>
      <c r="AN88" s="269"/>
      <c r="AO88" s="269"/>
      <c r="AP88" s="269"/>
      <c r="AS88" s="269"/>
      <c r="AT88" s="269"/>
      <c r="AU88" s="269"/>
      <c r="AV88" s="269"/>
      <c r="AW88" s="269"/>
      <c r="AX88" s="269"/>
      <c r="AY88" s="269"/>
      <c r="AZ88" s="269"/>
      <c r="BA88" s="269"/>
      <c r="BB88" s="269"/>
      <c r="BC88" s="269"/>
      <c r="BD88" s="269"/>
      <c r="BE88" s="269"/>
      <c r="BF88" s="269"/>
      <c r="BG88" s="269"/>
      <c r="BH88" s="269"/>
      <c r="BI88" s="269"/>
      <c r="BJ88" s="269"/>
      <c r="BK88" s="269"/>
    </row>
    <row r="89" spans="1:63">
      <c r="A89" s="253"/>
      <c r="B89" s="188"/>
      <c r="C89" s="165" t="s">
        <v>74</v>
      </c>
      <c r="D89" s="194"/>
      <c r="E89" s="165" t="s">
        <v>77</v>
      </c>
      <c r="F89" s="290"/>
      <c r="G89" s="273"/>
      <c r="H89" s="274"/>
      <c r="I89" s="266"/>
      <c r="J89" s="300"/>
      <c r="K89" s="300"/>
      <c r="L89" s="309"/>
      <c r="M89" s="315"/>
      <c r="N89" s="312"/>
      <c r="O89" s="300"/>
      <c r="P89" s="266"/>
      <c r="Q89" s="303"/>
      <c r="R89" s="303"/>
      <c r="S89" s="306"/>
      <c r="T89" s="303"/>
      <c r="U89" s="297"/>
      <c r="X89" s="269"/>
      <c r="Y89" s="269"/>
      <c r="Z89" s="269"/>
      <c r="AA89" s="269"/>
      <c r="AB89" s="269"/>
      <c r="AC89" s="269"/>
      <c r="AD89" s="269"/>
      <c r="AE89" s="269"/>
      <c r="AF89" s="269"/>
      <c r="AG89" s="269"/>
      <c r="AH89" s="269"/>
      <c r="AI89" s="269"/>
      <c r="AJ89" s="269"/>
      <c r="AK89" s="269"/>
      <c r="AL89" s="269"/>
      <c r="AM89" s="269"/>
      <c r="AN89" s="269"/>
      <c r="AO89" s="269"/>
      <c r="AP89" s="269"/>
      <c r="AS89" s="269"/>
      <c r="AT89" s="269"/>
      <c r="AU89" s="269"/>
      <c r="AV89" s="269"/>
      <c r="AW89" s="269"/>
      <c r="AX89" s="269"/>
      <c r="AY89" s="269"/>
      <c r="AZ89" s="269"/>
      <c r="BA89" s="269"/>
      <c r="BB89" s="269"/>
      <c r="BC89" s="269"/>
      <c r="BD89" s="269"/>
      <c r="BE89" s="269"/>
      <c r="BF89" s="269"/>
      <c r="BG89" s="269"/>
      <c r="BH89" s="269"/>
      <c r="BI89" s="269"/>
      <c r="BJ89" s="269"/>
      <c r="BK89" s="269"/>
    </row>
    <row r="90" spans="1:63">
      <c r="A90" s="253"/>
      <c r="B90" s="222"/>
      <c r="C90" s="166"/>
      <c r="D90" s="194"/>
      <c r="E90" s="167" t="s">
        <v>78</v>
      </c>
      <c r="F90" s="290"/>
      <c r="G90" s="273"/>
      <c r="H90" s="274"/>
      <c r="I90" s="266"/>
      <c r="J90" s="300"/>
      <c r="K90" s="300"/>
      <c r="L90" s="309"/>
      <c r="M90" s="315"/>
      <c r="N90" s="312"/>
      <c r="O90" s="300"/>
      <c r="P90" s="266"/>
      <c r="Q90" s="303"/>
      <c r="R90" s="303"/>
      <c r="S90" s="306"/>
      <c r="T90" s="303"/>
      <c r="U90" s="297"/>
      <c r="X90" s="269"/>
      <c r="Y90" s="269"/>
      <c r="Z90" s="269"/>
      <c r="AA90" s="269"/>
      <c r="AB90" s="269"/>
      <c r="AC90" s="269"/>
      <c r="AD90" s="269"/>
      <c r="AE90" s="269"/>
      <c r="AF90" s="269"/>
      <c r="AG90" s="269"/>
      <c r="AH90" s="269"/>
      <c r="AI90" s="269"/>
      <c r="AJ90" s="269"/>
      <c r="AK90" s="269"/>
      <c r="AL90" s="269"/>
      <c r="AM90" s="269"/>
      <c r="AN90" s="269"/>
      <c r="AO90" s="269"/>
      <c r="AP90" s="269"/>
      <c r="AS90" s="269"/>
      <c r="AT90" s="269"/>
      <c r="AU90" s="269"/>
      <c r="AV90" s="269"/>
      <c r="AW90" s="269"/>
      <c r="AX90" s="269"/>
      <c r="AY90" s="269"/>
      <c r="AZ90" s="269"/>
      <c r="BA90" s="269"/>
      <c r="BB90" s="269"/>
      <c r="BC90" s="269"/>
      <c r="BD90" s="269"/>
      <c r="BE90" s="269"/>
      <c r="BF90" s="269"/>
      <c r="BG90" s="269"/>
      <c r="BH90" s="269"/>
      <c r="BI90" s="269"/>
      <c r="BJ90" s="269"/>
      <c r="BK90" s="269"/>
    </row>
    <row r="91" spans="1:63">
      <c r="A91" s="253"/>
      <c r="B91" s="222"/>
      <c r="C91" s="166"/>
      <c r="D91" s="194"/>
      <c r="E91" s="167" t="s">
        <v>79</v>
      </c>
      <c r="F91" s="290"/>
      <c r="G91" s="273"/>
      <c r="H91" s="274"/>
      <c r="I91" s="266"/>
      <c r="J91" s="300"/>
      <c r="K91" s="300"/>
      <c r="L91" s="309"/>
      <c r="M91" s="315"/>
      <c r="N91" s="312"/>
      <c r="O91" s="300"/>
      <c r="P91" s="266"/>
      <c r="Q91" s="303"/>
      <c r="R91" s="303"/>
      <c r="S91" s="306"/>
      <c r="T91" s="303"/>
      <c r="U91" s="297"/>
      <c r="X91" s="270"/>
      <c r="Y91" s="270"/>
      <c r="Z91" s="270"/>
      <c r="AA91" s="270"/>
      <c r="AB91" s="270"/>
      <c r="AC91" s="270"/>
      <c r="AD91" s="270"/>
      <c r="AE91" s="270"/>
      <c r="AF91" s="270"/>
      <c r="AG91" s="270"/>
      <c r="AH91" s="270"/>
      <c r="AI91" s="270"/>
      <c r="AJ91" s="270"/>
      <c r="AK91" s="270"/>
      <c r="AL91" s="270"/>
      <c r="AM91" s="270"/>
      <c r="AN91" s="270"/>
      <c r="AO91" s="270"/>
      <c r="AP91" s="270"/>
      <c r="AS91" s="270"/>
      <c r="AT91" s="270"/>
      <c r="AU91" s="270"/>
      <c r="AV91" s="270"/>
      <c r="AW91" s="270"/>
      <c r="AX91" s="270"/>
      <c r="AY91" s="270"/>
      <c r="AZ91" s="270"/>
      <c r="BA91" s="270"/>
      <c r="BB91" s="270"/>
      <c r="BC91" s="270"/>
      <c r="BD91" s="270"/>
      <c r="BE91" s="270"/>
      <c r="BF91" s="270"/>
      <c r="BG91" s="270"/>
      <c r="BH91" s="270"/>
      <c r="BI91" s="270"/>
      <c r="BJ91" s="270"/>
      <c r="BK91" s="270"/>
    </row>
    <row r="92" spans="1:63" ht="13.5" thickBot="1">
      <c r="A92" s="254"/>
      <c r="B92" s="225"/>
      <c r="C92" s="214"/>
      <c r="D92" s="213"/>
      <c r="E92" s="215" t="s">
        <v>142</v>
      </c>
      <c r="F92" s="291"/>
      <c r="G92" s="275"/>
      <c r="H92" s="276"/>
      <c r="I92" s="267"/>
      <c r="J92" s="301"/>
      <c r="K92" s="301"/>
      <c r="L92" s="310"/>
      <c r="M92" s="316"/>
      <c r="N92" s="313"/>
      <c r="O92" s="301"/>
      <c r="P92" s="267"/>
      <c r="Q92" s="304"/>
      <c r="R92" s="304"/>
      <c r="S92" s="307"/>
      <c r="T92" s="304"/>
      <c r="U92" s="298"/>
      <c r="X92" s="198"/>
      <c r="Y92" s="198"/>
      <c r="Z92" s="198"/>
      <c r="AA92" s="198"/>
      <c r="AB92" s="198"/>
      <c r="AC92" s="198"/>
      <c r="AD92" s="198"/>
      <c r="AE92" s="198"/>
      <c r="AF92" s="198"/>
      <c r="AG92" s="198"/>
      <c r="AH92" s="198"/>
      <c r="AI92" s="198"/>
      <c r="AJ92" s="198"/>
      <c r="AK92" s="198"/>
      <c r="AL92" s="198"/>
      <c r="AM92" s="198"/>
      <c r="AN92" s="198"/>
      <c r="AO92" s="198"/>
      <c r="AP92" s="198"/>
      <c r="AS92" s="198"/>
      <c r="AT92" s="198"/>
      <c r="AU92" s="198"/>
      <c r="AV92" s="198"/>
      <c r="AW92" s="198"/>
      <c r="AX92" s="198"/>
      <c r="AY92" s="198"/>
      <c r="AZ92" s="198"/>
      <c r="BA92" s="198"/>
      <c r="BB92" s="198"/>
      <c r="BC92" s="198"/>
      <c r="BD92" s="198"/>
      <c r="BE92" s="198"/>
      <c r="BF92" s="198"/>
      <c r="BG92" s="198"/>
      <c r="BH92" s="198"/>
      <c r="BI92" s="198"/>
      <c r="BJ92" s="198"/>
      <c r="BK92" s="198"/>
    </row>
    <row r="93" spans="1:63" ht="12.75" customHeight="1">
      <c r="A93" s="252" t="str">
        <f>A173</f>
        <v>S1-3 Storage</v>
      </c>
      <c r="B93" s="187"/>
      <c r="C93" s="164" t="s">
        <v>29</v>
      </c>
      <c r="D93" s="193"/>
      <c r="E93" s="164" t="s">
        <v>75</v>
      </c>
      <c r="F93" s="289">
        <f>1.7/12*('Site Data'!$F$26*$B93+'Site Data'!$F$27*($B94+$B95)+'Site Data'!$F$28*SUM($D93:$D98))</f>
        <v>0</v>
      </c>
      <c r="G93" s="271" t="s">
        <v>54</v>
      </c>
      <c r="H93" s="272"/>
      <c r="I93" s="265">
        <v>0</v>
      </c>
      <c r="J93" s="299">
        <f>AI153</f>
        <v>0</v>
      </c>
      <c r="K93" s="299">
        <f>F93+J93</f>
        <v>0</v>
      </c>
      <c r="L93" s="308" t="s">
        <v>14</v>
      </c>
      <c r="M93" s="314"/>
      <c r="N93" s="311">
        <f>K93*I93</f>
        <v>0</v>
      </c>
      <c r="O93" s="299">
        <f>K93-N93</f>
        <v>0</v>
      </c>
      <c r="P93" s="265">
        <v>0</v>
      </c>
      <c r="Q93" s="302">
        <f>BD153</f>
        <v>0</v>
      </c>
      <c r="R93" s="302">
        <f>1.7/12*('Site Data'!$F$26*B93*'Site Data'!$C$16+'Site Data'!$F$27*(SUMPRODUCT(B94:B95,'Site Data'!$C$19:$C$20))+'Site Data'!$F$28*(SUMPRODUCT(D93:D98,'Site Data'!$C$24:$C$29)))*2.72/43560+Q93</f>
        <v>0</v>
      </c>
      <c r="S93" s="305">
        <f>IF(K93&gt;0,IF(M93&lt;K93,(R93*N93/K93)+(M93-N93)/K93*P93*R93,(R93*N93/K93)+(K93-N93)/K93*P93*R93),0)</f>
        <v>0</v>
      </c>
      <c r="T93" s="302">
        <f>R93-S93</f>
        <v>0</v>
      </c>
      <c r="U93" s="296"/>
      <c r="X93" s="268">
        <f t="shared" ref="X93:AP93" si="22">IF($U93=X$26,$O93,0)</f>
        <v>0</v>
      </c>
      <c r="Y93" s="268">
        <f t="shared" si="22"/>
        <v>0</v>
      </c>
      <c r="Z93" s="268">
        <f t="shared" si="22"/>
        <v>0</v>
      </c>
      <c r="AA93" s="268">
        <f t="shared" si="22"/>
        <v>0</v>
      </c>
      <c r="AB93" s="268">
        <f t="shared" si="22"/>
        <v>0</v>
      </c>
      <c r="AC93" s="268">
        <f t="shared" si="22"/>
        <v>0</v>
      </c>
      <c r="AD93" s="268">
        <f t="shared" si="22"/>
        <v>0</v>
      </c>
      <c r="AE93" s="268">
        <f t="shared" si="22"/>
        <v>0</v>
      </c>
      <c r="AF93" s="268">
        <f t="shared" si="22"/>
        <v>0</v>
      </c>
      <c r="AG93" s="268">
        <f t="shared" si="22"/>
        <v>0</v>
      </c>
      <c r="AH93" s="268">
        <f t="shared" si="22"/>
        <v>0</v>
      </c>
      <c r="AI93" s="268">
        <f t="shared" si="22"/>
        <v>0</v>
      </c>
      <c r="AJ93" s="268">
        <f t="shared" si="22"/>
        <v>0</v>
      </c>
      <c r="AK93" s="268">
        <f t="shared" si="22"/>
        <v>0</v>
      </c>
      <c r="AL93" s="268">
        <f t="shared" si="22"/>
        <v>0</v>
      </c>
      <c r="AM93" s="268">
        <f t="shared" si="22"/>
        <v>0</v>
      </c>
      <c r="AN93" s="268">
        <f t="shared" si="22"/>
        <v>0</v>
      </c>
      <c r="AO93" s="268">
        <f t="shared" si="22"/>
        <v>0</v>
      </c>
      <c r="AP93" s="268">
        <f t="shared" si="22"/>
        <v>0</v>
      </c>
      <c r="AS93" s="268">
        <f t="shared" ref="AS93:BK93" si="23">IF($U93=AS$26,$T93,0)</f>
        <v>0</v>
      </c>
      <c r="AT93" s="268">
        <f t="shared" si="23"/>
        <v>0</v>
      </c>
      <c r="AU93" s="268">
        <f t="shared" si="23"/>
        <v>0</v>
      </c>
      <c r="AV93" s="268">
        <f t="shared" si="23"/>
        <v>0</v>
      </c>
      <c r="AW93" s="268">
        <f t="shared" si="23"/>
        <v>0</v>
      </c>
      <c r="AX93" s="268">
        <f t="shared" si="23"/>
        <v>0</v>
      </c>
      <c r="AY93" s="268">
        <f t="shared" si="23"/>
        <v>0</v>
      </c>
      <c r="AZ93" s="268">
        <f t="shared" si="23"/>
        <v>0</v>
      </c>
      <c r="BA93" s="268">
        <f t="shared" si="23"/>
        <v>0</v>
      </c>
      <c r="BB93" s="268">
        <f t="shared" si="23"/>
        <v>0</v>
      </c>
      <c r="BC93" s="268">
        <f t="shared" si="23"/>
        <v>0</v>
      </c>
      <c r="BD93" s="268">
        <f t="shared" si="23"/>
        <v>0</v>
      </c>
      <c r="BE93" s="268">
        <f t="shared" si="23"/>
        <v>0</v>
      </c>
      <c r="BF93" s="268">
        <f t="shared" si="23"/>
        <v>0</v>
      </c>
      <c r="BG93" s="268">
        <f t="shared" si="23"/>
        <v>0</v>
      </c>
      <c r="BH93" s="268">
        <f t="shared" si="23"/>
        <v>0</v>
      </c>
      <c r="BI93" s="268">
        <f t="shared" si="23"/>
        <v>0</v>
      </c>
      <c r="BJ93" s="268">
        <f t="shared" si="23"/>
        <v>0</v>
      </c>
      <c r="BK93" s="268">
        <f t="shared" si="23"/>
        <v>0</v>
      </c>
    </row>
    <row r="94" spans="1:63">
      <c r="A94" s="253"/>
      <c r="B94" s="188"/>
      <c r="C94" s="165" t="s">
        <v>73</v>
      </c>
      <c r="D94" s="194"/>
      <c r="E94" s="165" t="s">
        <v>76</v>
      </c>
      <c r="F94" s="290"/>
      <c r="G94" s="273"/>
      <c r="H94" s="274"/>
      <c r="I94" s="266"/>
      <c r="J94" s="300"/>
      <c r="K94" s="300"/>
      <c r="L94" s="309"/>
      <c r="M94" s="315"/>
      <c r="N94" s="312"/>
      <c r="O94" s="300"/>
      <c r="P94" s="266"/>
      <c r="Q94" s="303"/>
      <c r="R94" s="303"/>
      <c r="S94" s="306"/>
      <c r="T94" s="303"/>
      <c r="U94" s="297"/>
      <c r="X94" s="269"/>
      <c r="Y94" s="269"/>
      <c r="Z94" s="269"/>
      <c r="AA94" s="269"/>
      <c r="AB94" s="269"/>
      <c r="AC94" s="269"/>
      <c r="AD94" s="269"/>
      <c r="AE94" s="269"/>
      <c r="AF94" s="269"/>
      <c r="AG94" s="269"/>
      <c r="AH94" s="269"/>
      <c r="AI94" s="269"/>
      <c r="AJ94" s="269"/>
      <c r="AK94" s="269"/>
      <c r="AL94" s="269"/>
      <c r="AM94" s="269"/>
      <c r="AN94" s="269"/>
      <c r="AO94" s="269"/>
      <c r="AP94" s="269"/>
      <c r="AS94" s="269"/>
      <c r="AT94" s="269"/>
      <c r="AU94" s="269"/>
      <c r="AV94" s="269"/>
      <c r="AW94" s="269"/>
      <c r="AX94" s="269"/>
      <c r="AY94" s="269"/>
      <c r="AZ94" s="269"/>
      <c r="BA94" s="269"/>
      <c r="BB94" s="269"/>
      <c r="BC94" s="269"/>
      <c r="BD94" s="269"/>
      <c r="BE94" s="269"/>
      <c r="BF94" s="269"/>
      <c r="BG94" s="269"/>
      <c r="BH94" s="269"/>
      <c r="BI94" s="269"/>
      <c r="BJ94" s="269"/>
      <c r="BK94" s="269"/>
    </row>
    <row r="95" spans="1:63">
      <c r="A95" s="253"/>
      <c r="B95" s="188"/>
      <c r="C95" s="165" t="s">
        <v>74</v>
      </c>
      <c r="D95" s="194"/>
      <c r="E95" s="165" t="s">
        <v>77</v>
      </c>
      <c r="F95" s="290"/>
      <c r="G95" s="273"/>
      <c r="H95" s="274"/>
      <c r="I95" s="266"/>
      <c r="J95" s="300"/>
      <c r="K95" s="300"/>
      <c r="L95" s="309"/>
      <c r="M95" s="315"/>
      <c r="N95" s="312"/>
      <c r="O95" s="300"/>
      <c r="P95" s="266"/>
      <c r="Q95" s="303"/>
      <c r="R95" s="303"/>
      <c r="S95" s="306"/>
      <c r="T95" s="303"/>
      <c r="U95" s="297"/>
      <c r="X95" s="269"/>
      <c r="Y95" s="269"/>
      <c r="Z95" s="269"/>
      <c r="AA95" s="269"/>
      <c r="AB95" s="269"/>
      <c r="AC95" s="269"/>
      <c r="AD95" s="269"/>
      <c r="AE95" s="269"/>
      <c r="AF95" s="269"/>
      <c r="AG95" s="269"/>
      <c r="AH95" s="269"/>
      <c r="AI95" s="269"/>
      <c r="AJ95" s="269"/>
      <c r="AK95" s="269"/>
      <c r="AL95" s="269"/>
      <c r="AM95" s="269"/>
      <c r="AN95" s="269"/>
      <c r="AO95" s="269"/>
      <c r="AP95" s="269"/>
      <c r="AS95" s="269"/>
      <c r="AT95" s="269"/>
      <c r="AU95" s="269"/>
      <c r="AV95" s="269"/>
      <c r="AW95" s="269"/>
      <c r="AX95" s="269"/>
      <c r="AY95" s="269"/>
      <c r="AZ95" s="269"/>
      <c r="BA95" s="269"/>
      <c r="BB95" s="269"/>
      <c r="BC95" s="269"/>
      <c r="BD95" s="269"/>
      <c r="BE95" s="269"/>
      <c r="BF95" s="269"/>
      <c r="BG95" s="269"/>
      <c r="BH95" s="269"/>
      <c r="BI95" s="269"/>
      <c r="BJ95" s="269"/>
      <c r="BK95" s="269"/>
    </row>
    <row r="96" spans="1:63">
      <c r="A96" s="253"/>
      <c r="B96" s="222"/>
      <c r="C96" s="166"/>
      <c r="D96" s="194"/>
      <c r="E96" s="167" t="s">
        <v>78</v>
      </c>
      <c r="F96" s="290"/>
      <c r="G96" s="273"/>
      <c r="H96" s="274"/>
      <c r="I96" s="266"/>
      <c r="J96" s="300"/>
      <c r="K96" s="300"/>
      <c r="L96" s="309"/>
      <c r="M96" s="315"/>
      <c r="N96" s="312"/>
      <c r="O96" s="300"/>
      <c r="P96" s="266"/>
      <c r="Q96" s="303"/>
      <c r="R96" s="303"/>
      <c r="S96" s="306"/>
      <c r="T96" s="303"/>
      <c r="U96" s="297"/>
      <c r="X96" s="269"/>
      <c r="Y96" s="269"/>
      <c r="Z96" s="269"/>
      <c r="AA96" s="269"/>
      <c r="AB96" s="269"/>
      <c r="AC96" s="269"/>
      <c r="AD96" s="269"/>
      <c r="AE96" s="269"/>
      <c r="AF96" s="269"/>
      <c r="AG96" s="269"/>
      <c r="AH96" s="269"/>
      <c r="AI96" s="269"/>
      <c r="AJ96" s="269"/>
      <c r="AK96" s="269"/>
      <c r="AL96" s="269"/>
      <c r="AM96" s="269"/>
      <c r="AN96" s="269"/>
      <c r="AO96" s="269"/>
      <c r="AP96" s="269"/>
      <c r="AS96" s="269"/>
      <c r="AT96" s="269"/>
      <c r="AU96" s="269"/>
      <c r="AV96" s="269"/>
      <c r="AW96" s="269"/>
      <c r="AX96" s="269"/>
      <c r="AY96" s="269"/>
      <c r="AZ96" s="269"/>
      <c r="BA96" s="269"/>
      <c r="BB96" s="269"/>
      <c r="BC96" s="269"/>
      <c r="BD96" s="269"/>
      <c r="BE96" s="269"/>
      <c r="BF96" s="269"/>
      <c r="BG96" s="269"/>
      <c r="BH96" s="269"/>
      <c r="BI96" s="269"/>
      <c r="BJ96" s="269"/>
      <c r="BK96" s="269"/>
    </row>
    <row r="97" spans="1:63">
      <c r="A97" s="253"/>
      <c r="B97" s="222"/>
      <c r="C97" s="166"/>
      <c r="D97" s="194"/>
      <c r="E97" s="167" t="s">
        <v>79</v>
      </c>
      <c r="F97" s="290"/>
      <c r="G97" s="273"/>
      <c r="H97" s="274"/>
      <c r="I97" s="266"/>
      <c r="J97" s="300"/>
      <c r="K97" s="300"/>
      <c r="L97" s="309"/>
      <c r="M97" s="315"/>
      <c r="N97" s="312"/>
      <c r="O97" s="300"/>
      <c r="P97" s="266"/>
      <c r="Q97" s="303"/>
      <c r="R97" s="303"/>
      <c r="S97" s="306"/>
      <c r="T97" s="303"/>
      <c r="U97" s="297"/>
      <c r="X97" s="270"/>
      <c r="Y97" s="270"/>
      <c r="Z97" s="270"/>
      <c r="AA97" s="270"/>
      <c r="AB97" s="270"/>
      <c r="AC97" s="270"/>
      <c r="AD97" s="270"/>
      <c r="AE97" s="270"/>
      <c r="AF97" s="270"/>
      <c r="AG97" s="270"/>
      <c r="AH97" s="270"/>
      <c r="AI97" s="270"/>
      <c r="AJ97" s="270"/>
      <c r="AK97" s="270"/>
      <c r="AL97" s="270"/>
      <c r="AM97" s="270"/>
      <c r="AN97" s="270"/>
      <c r="AO97" s="270"/>
      <c r="AP97" s="270"/>
      <c r="AS97" s="270"/>
      <c r="AT97" s="270"/>
      <c r="AU97" s="270"/>
      <c r="AV97" s="270"/>
      <c r="AW97" s="270"/>
      <c r="AX97" s="270"/>
      <c r="AY97" s="270"/>
      <c r="AZ97" s="270"/>
      <c r="BA97" s="270"/>
      <c r="BB97" s="270"/>
      <c r="BC97" s="270"/>
      <c r="BD97" s="270"/>
      <c r="BE97" s="270"/>
      <c r="BF97" s="270"/>
      <c r="BG97" s="270"/>
      <c r="BH97" s="270"/>
      <c r="BI97" s="270"/>
      <c r="BJ97" s="270"/>
      <c r="BK97" s="270"/>
    </row>
    <row r="98" spans="1:63" ht="13.5" thickBot="1">
      <c r="A98" s="254"/>
      <c r="B98" s="225"/>
      <c r="C98" s="214"/>
      <c r="D98" s="213"/>
      <c r="E98" s="215" t="s">
        <v>142</v>
      </c>
      <c r="F98" s="291"/>
      <c r="G98" s="275"/>
      <c r="H98" s="276"/>
      <c r="I98" s="267"/>
      <c r="J98" s="301"/>
      <c r="K98" s="301"/>
      <c r="L98" s="310"/>
      <c r="M98" s="316"/>
      <c r="N98" s="313"/>
      <c r="O98" s="301"/>
      <c r="P98" s="267"/>
      <c r="Q98" s="304"/>
      <c r="R98" s="304"/>
      <c r="S98" s="307"/>
      <c r="T98" s="304"/>
      <c r="U98" s="298"/>
      <c r="X98" s="198"/>
      <c r="Y98" s="198"/>
      <c r="Z98" s="198"/>
      <c r="AA98" s="198"/>
      <c r="AB98" s="198"/>
      <c r="AC98" s="198"/>
      <c r="AD98" s="198"/>
      <c r="AE98" s="198"/>
      <c r="AF98" s="198"/>
      <c r="AG98" s="198"/>
      <c r="AH98" s="198"/>
      <c r="AI98" s="198"/>
      <c r="AJ98" s="198"/>
      <c r="AK98" s="198"/>
      <c r="AL98" s="198"/>
      <c r="AM98" s="198"/>
      <c r="AN98" s="198"/>
      <c r="AO98" s="198"/>
      <c r="AP98" s="198"/>
      <c r="AS98" s="198"/>
      <c r="AT98" s="198"/>
      <c r="AU98" s="198"/>
      <c r="AV98" s="198"/>
      <c r="AW98" s="198"/>
      <c r="AX98" s="198"/>
      <c r="AY98" s="198"/>
      <c r="AZ98" s="198"/>
      <c r="BA98" s="198"/>
      <c r="BB98" s="198"/>
      <c r="BC98" s="198"/>
      <c r="BD98" s="198"/>
      <c r="BE98" s="198"/>
      <c r="BF98" s="198"/>
      <c r="BG98" s="198"/>
      <c r="BH98" s="198"/>
      <c r="BI98" s="198"/>
      <c r="BJ98" s="198"/>
      <c r="BK98" s="198"/>
    </row>
    <row r="99" spans="1:63">
      <c r="A99" s="252" t="str">
        <f>A174</f>
        <v>P1-3 Stormwater Ponds</v>
      </c>
      <c r="B99" s="187"/>
      <c r="C99" s="164" t="s">
        <v>29</v>
      </c>
      <c r="D99" s="193"/>
      <c r="E99" s="164" t="s">
        <v>75</v>
      </c>
      <c r="F99" s="289">
        <f>1.7/12*('Site Data'!$F$26*$B99+'Site Data'!$F$27*($B100+$B101)+'Site Data'!$F$28*SUM($D99:$D104))</f>
        <v>0</v>
      </c>
      <c r="G99" s="271" t="s">
        <v>54</v>
      </c>
      <c r="H99" s="272"/>
      <c r="I99" s="265">
        <v>0</v>
      </c>
      <c r="J99" s="299">
        <f>AJ153</f>
        <v>0</v>
      </c>
      <c r="K99" s="299">
        <f>F99+J99</f>
        <v>0</v>
      </c>
      <c r="L99" s="308" t="s">
        <v>14</v>
      </c>
      <c r="M99" s="314"/>
      <c r="N99" s="311">
        <v>0</v>
      </c>
      <c r="O99" s="299">
        <f>K99-N99</f>
        <v>0</v>
      </c>
      <c r="P99" s="265">
        <v>0.5</v>
      </c>
      <c r="Q99" s="302">
        <f>BE153</f>
        <v>0</v>
      </c>
      <c r="R99" s="302">
        <f>1.7/12*('Site Data'!$F$26*B99*'Site Data'!$C$16+'Site Data'!$F$27*(SUMPRODUCT(B100:B101,'Site Data'!$C$19:$C$20))+'Site Data'!$F$28*(SUMPRODUCT(D99:D104,'Site Data'!$C$24:$C$29)))*2.72/43560+Q99</f>
        <v>0</v>
      </c>
      <c r="S99" s="305">
        <f>IF(K99&gt;0,IF(M99&lt;K99,(R99*N99/K99)+(M99-N99)/K99*P99*R99,(R99*N99/K99)+(K99-N99)/K99*P99*R99),0)</f>
        <v>0</v>
      </c>
      <c r="T99" s="302">
        <f>R99-S99</f>
        <v>0</v>
      </c>
      <c r="U99" s="296"/>
      <c r="X99" s="268">
        <f t="shared" ref="X99:AP99" si="24">IF($U99=X$26,$O99,0)</f>
        <v>0</v>
      </c>
      <c r="Y99" s="268">
        <f t="shared" si="24"/>
        <v>0</v>
      </c>
      <c r="Z99" s="268">
        <f t="shared" si="24"/>
        <v>0</v>
      </c>
      <c r="AA99" s="268">
        <f t="shared" si="24"/>
        <v>0</v>
      </c>
      <c r="AB99" s="268">
        <f t="shared" si="24"/>
        <v>0</v>
      </c>
      <c r="AC99" s="268">
        <f t="shared" si="24"/>
        <v>0</v>
      </c>
      <c r="AD99" s="268">
        <f t="shared" si="24"/>
        <v>0</v>
      </c>
      <c r="AE99" s="268">
        <f t="shared" si="24"/>
        <v>0</v>
      </c>
      <c r="AF99" s="268">
        <f t="shared" si="24"/>
        <v>0</v>
      </c>
      <c r="AG99" s="268">
        <f t="shared" si="24"/>
        <v>0</v>
      </c>
      <c r="AH99" s="268">
        <f t="shared" si="24"/>
        <v>0</v>
      </c>
      <c r="AI99" s="197">
        <f t="shared" si="24"/>
        <v>0</v>
      </c>
      <c r="AJ99" s="268">
        <f t="shared" si="24"/>
        <v>0</v>
      </c>
      <c r="AK99" s="268">
        <f t="shared" si="24"/>
        <v>0</v>
      </c>
      <c r="AL99" s="268">
        <f t="shared" si="24"/>
        <v>0</v>
      </c>
      <c r="AM99" s="268">
        <f t="shared" si="24"/>
        <v>0</v>
      </c>
      <c r="AN99" s="268">
        <f t="shared" si="24"/>
        <v>0</v>
      </c>
      <c r="AO99" s="268">
        <f t="shared" si="24"/>
        <v>0</v>
      </c>
      <c r="AP99" s="268">
        <f t="shared" si="24"/>
        <v>0</v>
      </c>
      <c r="AS99" s="268">
        <f t="shared" ref="AS99:BK99" si="25">IF($U99=AS$26,$T99,0)</f>
        <v>0</v>
      </c>
      <c r="AT99" s="268">
        <f t="shared" si="25"/>
        <v>0</v>
      </c>
      <c r="AU99" s="268">
        <f t="shared" si="25"/>
        <v>0</v>
      </c>
      <c r="AV99" s="268">
        <f t="shared" si="25"/>
        <v>0</v>
      </c>
      <c r="AW99" s="268">
        <f t="shared" si="25"/>
        <v>0</v>
      </c>
      <c r="AX99" s="268">
        <f t="shared" si="25"/>
        <v>0</v>
      </c>
      <c r="AY99" s="268">
        <f t="shared" si="25"/>
        <v>0</v>
      </c>
      <c r="AZ99" s="268">
        <f t="shared" si="25"/>
        <v>0</v>
      </c>
      <c r="BA99" s="268">
        <f t="shared" si="25"/>
        <v>0</v>
      </c>
      <c r="BB99" s="268">
        <f t="shared" si="25"/>
        <v>0</v>
      </c>
      <c r="BC99" s="268">
        <f t="shared" si="25"/>
        <v>0</v>
      </c>
      <c r="BD99" s="268">
        <f t="shared" si="25"/>
        <v>0</v>
      </c>
      <c r="BE99" s="268">
        <f t="shared" si="25"/>
        <v>0</v>
      </c>
      <c r="BF99" s="268">
        <f t="shared" si="25"/>
        <v>0</v>
      </c>
      <c r="BG99" s="268">
        <f t="shared" si="25"/>
        <v>0</v>
      </c>
      <c r="BH99" s="268">
        <f t="shared" si="25"/>
        <v>0</v>
      </c>
      <c r="BI99" s="268">
        <f t="shared" si="25"/>
        <v>0</v>
      </c>
      <c r="BJ99" s="268">
        <f t="shared" si="25"/>
        <v>0</v>
      </c>
      <c r="BK99" s="268">
        <f t="shared" si="25"/>
        <v>0</v>
      </c>
    </row>
    <row r="100" spans="1:63">
      <c r="A100" s="253"/>
      <c r="B100" s="188"/>
      <c r="C100" s="165" t="s">
        <v>73</v>
      </c>
      <c r="D100" s="194"/>
      <c r="E100" s="165" t="s">
        <v>76</v>
      </c>
      <c r="F100" s="290"/>
      <c r="G100" s="273"/>
      <c r="H100" s="274"/>
      <c r="I100" s="266"/>
      <c r="J100" s="300"/>
      <c r="K100" s="300"/>
      <c r="L100" s="309"/>
      <c r="M100" s="315"/>
      <c r="N100" s="312"/>
      <c r="O100" s="300"/>
      <c r="P100" s="266"/>
      <c r="Q100" s="303"/>
      <c r="R100" s="303"/>
      <c r="S100" s="306"/>
      <c r="T100" s="303"/>
      <c r="U100" s="297"/>
      <c r="X100" s="269"/>
      <c r="Y100" s="269"/>
      <c r="Z100" s="269"/>
      <c r="AA100" s="269"/>
      <c r="AB100" s="269"/>
      <c r="AC100" s="269"/>
      <c r="AD100" s="269"/>
      <c r="AE100" s="269"/>
      <c r="AF100" s="269"/>
      <c r="AG100" s="269"/>
      <c r="AH100" s="269"/>
      <c r="AI100" s="198"/>
      <c r="AJ100" s="269"/>
      <c r="AK100" s="269"/>
      <c r="AL100" s="269"/>
      <c r="AM100" s="269"/>
      <c r="AN100" s="269"/>
      <c r="AO100" s="269"/>
      <c r="AP100" s="269"/>
      <c r="AS100" s="269"/>
      <c r="AT100" s="269"/>
      <c r="AU100" s="269"/>
      <c r="AV100" s="269"/>
      <c r="AW100" s="269"/>
      <c r="AX100" s="269"/>
      <c r="AY100" s="269"/>
      <c r="AZ100" s="269"/>
      <c r="BA100" s="269"/>
      <c r="BB100" s="269"/>
      <c r="BC100" s="269"/>
      <c r="BD100" s="269"/>
      <c r="BE100" s="269"/>
      <c r="BF100" s="269"/>
      <c r="BG100" s="269"/>
      <c r="BH100" s="269"/>
      <c r="BI100" s="269"/>
      <c r="BJ100" s="269"/>
      <c r="BK100" s="269"/>
    </row>
    <row r="101" spans="1:63">
      <c r="A101" s="253"/>
      <c r="B101" s="188"/>
      <c r="C101" s="165" t="s">
        <v>74</v>
      </c>
      <c r="D101" s="194"/>
      <c r="E101" s="165" t="s">
        <v>77</v>
      </c>
      <c r="F101" s="290"/>
      <c r="G101" s="273"/>
      <c r="H101" s="274"/>
      <c r="I101" s="266"/>
      <c r="J101" s="300"/>
      <c r="K101" s="300"/>
      <c r="L101" s="309"/>
      <c r="M101" s="315"/>
      <c r="N101" s="312"/>
      <c r="O101" s="300"/>
      <c r="P101" s="266"/>
      <c r="Q101" s="303"/>
      <c r="R101" s="303"/>
      <c r="S101" s="306"/>
      <c r="T101" s="303"/>
      <c r="U101" s="297"/>
      <c r="X101" s="269"/>
      <c r="Y101" s="269"/>
      <c r="Z101" s="269"/>
      <c r="AA101" s="269"/>
      <c r="AB101" s="269"/>
      <c r="AC101" s="269"/>
      <c r="AD101" s="269"/>
      <c r="AE101" s="269"/>
      <c r="AF101" s="269"/>
      <c r="AG101" s="269"/>
      <c r="AH101" s="269"/>
      <c r="AI101" s="198"/>
      <c r="AJ101" s="269"/>
      <c r="AK101" s="269"/>
      <c r="AL101" s="269"/>
      <c r="AM101" s="269"/>
      <c r="AN101" s="269"/>
      <c r="AO101" s="269"/>
      <c r="AP101" s="269"/>
      <c r="AS101" s="269"/>
      <c r="AT101" s="269"/>
      <c r="AU101" s="269"/>
      <c r="AV101" s="269"/>
      <c r="AW101" s="269"/>
      <c r="AX101" s="269"/>
      <c r="AY101" s="269"/>
      <c r="AZ101" s="269"/>
      <c r="BA101" s="269"/>
      <c r="BB101" s="269"/>
      <c r="BC101" s="269"/>
      <c r="BD101" s="269"/>
      <c r="BE101" s="269"/>
      <c r="BF101" s="269"/>
      <c r="BG101" s="269"/>
      <c r="BH101" s="269"/>
      <c r="BI101" s="269"/>
      <c r="BJ101" s="269"/>
      <c r="BK101" s="269"/>
    </row>
    <row r="102" spans="1:63">
      <c r="A102" s="253"/>
      <c r="B102" s="222"/>
      <c r="C102" s="166"/>
      <c r="D102" s="194"/>
      <c r="E102" s="167" t="s">
        <v>78</v>
      </c>
      <c r="F102" s="290"/>
      <c r="G102" s="273"/>
      <c r="H102" s="274"/>
      <c r="I102" s="266"/>
      <c r="J102" s="300"/>
      <c r="K102" s="300"/>
      <c r="L102" s="309"/>
      <c r="M102" s="315"/>
      <c r="N102" s="312"/>
      <c r="O102" s="300"/>
      <c r="P102" s="266"/>
      <c r="Q102" s="303"/>
      <c r="R102" s="303"/>
      <c r="S102" s="306"/>
      <c r="T102" s="303"/>
      <c r="U102" s="297"/>
      <c r="X102" s="269"/>
      <c r="Y102" s="269"/>
      <c r="Z102" s="269"/>
      <c r="AA102" s="269"/>
      <c r="AB102" s="269"/>
      <c r="AC102" s="269"/>
      <c r="AD102" s="269"/>
      <c r="AE102" s="269"/>
      <c r="AF102" s="269"/>
      <c r="AG102" s="269"/>
      <c r="AH102" s="269"/>
      <c r="AI102" s="198"/>
      <c r="AJ102" s="269"/>
      <c r="AK102" s="269"/>
      <c r="AL102" s="269"/>
      <c r="AM102" s="269"/>
      <c r="AN102" s="269"/>
      <c r="AO102" s="269"/>
      <c r="AP102" s="269"/>
      <c r="AS102" s="269"/>
      <c r="AT102" s="269"/>
      <c r="AU102" s="269"/>
      <c r="AV102" s="269"/>
      <c r="AW102" s="269"/>
      <c r="AX102" s="269"/>
      <c r="AY102" s="269"/>
      <c r="AZ102" s="269"/>
      <c r="BA102" s="269"/>
      <c r="BB102" s="269"/>
      <c r="BC102" s="269"/>
      <c r="BD102" s="269"/>
      <c r="BE102" s="269"/>
      <c r="BF102" s="269"/>
      <c r="BG102" s="269"/>
      <c r="BH102" s="269"/>
      <c r="BI102" s="269"/>
      <c r="BJ102" s="269"/>
      <c r="BK102" s="269"/>
    </row>
    <row r="103" spans="1:63">
      <c r="A103" s="253"/>
      <c r="B103" s="222"/>
      <c r="C103" s="166"/>
      <c r="D103" s="194"/>
      <c r="E103" s="167" t="s">
        <v>79</v>
      </c>
      <c r="F103" s="290"/>
      <c r="G103" s="273"/>
      <c r="H103" s="274"/>
      <c r="I103" s="266"/>
      <c r="J103" s="300"/>
      <c r="K103" s="300"/>
      <c r="L103" s="309"/>
      <c r="M103" s="315"/>
      <c r="N103" s="312"/>
      <c r="O103" s="300"/>
      <c r="P103" s="266"/>
      <c r="Q103" s="303"/>
      <c r="R103" s="303"/>
      <c r="S103" s="306"/>
      <c r="T103" s="303"/>
      <c r="U103" s="297"/>
      <c r="X103" s="270"/>
      <c r="Y103" s="270"/>
      <c r="Z103" s="270"/>
      <c r="AA103" s="270"/>
      <c r="AB103" s="270"/>
      <c r="AC103" s="270"/>
      <c r="AD103" s="270"/>
      <c r="AE103" s="270"/>
      <c r="AF103" s="270"/>
      <c r="AG103" s="270"/>
      <c r="AH103" s="270"/>
      <c r="AI103" s="199"/>
      <c r="AJ103" s="270"/>
      <c r="AK103" s="270"/>
      <c r="AL103" s="270"/>
      <c r="AM103" s="270"/>
      <c r="AN103" s="270"/>
      <c r="AO103" s="270"/>
      <c r="AP103" s="270"/>
      <c r="AS103" s="270"/>
      <c r="AT103" s="270"/>
      <c r="AU103" s="270"/>
      <c r="AV103" s="270"/>
      <c r="AW103" s="270"/>
      <c r="AX103" s="270"/>
      <c r="AY103" s="270"/>
      <c r="AZ103" s="270"/>
      <c r="BA103" s="270"/>
      <c r="BB103" s="270"/>
      <c r="BC103" s="270"/>
      <c r="BD103" s="270"/>
      <c r="BE103" s="270"/>
      <c r="BF103" s="270"/>
      <c r="BG103" s="270"/>
      <c r="BH103" s="270"/>
      <c r="BI103" s="270"/>
      <c r="BJ103" s="270"/>
      <c r="BK103" s="270"/>
    </row>
    <row r="104" spans="1:63" ht="13.5" thickBot="1">
      <c r="A104" s="254"/>
      <c r="B104" s="225"/>
      <c r="C104" s="214"/>
      <c r="D104" s="213"/>
      <c r="E104" s="215" t="s">
        <v>142</v>
      </c>
      <c r="F104" s="291"/>
      <c r="G104" s="275"/>
      <c r="H104" s="276"/>
      <c r="I104" s="267"/>
      <c r="J104" s="301"/>
      <c r="K104" s="301"/>
      <c r="L104" s="310"/>
      <c r="M104" s="316"/>
      <c r="N104" s="313"/>
      <c r="O104" s="301"/>
      <c r="P104" s="267"/>
      <c r="Q104" s="304"/>
      <c r="R104" s="304"/>
      <c r="S104" s="307"/>
      <c r="T104" s="304"/>
      <c r="U104" s="298"/>
      <c r="X104" s="198"/>
      <c r="Y104" s="198"/>
      <c r="Z104" s="198"/>
      <c r="AA104" s="198"/>
      <c r="AB104" s="198"/>
      <c r="AC104" s="198"/>
      <c r="AD104" s="198"/>
      <c r="AE104" s="198"/>
      <c r="AF104" s="198"/>
      <c r="AG104" s="198"/>
      <c r="AH104" s="198"/>
      <c r="AI104" s="198"/>
      <c r="AJ104" s="198"/>
      <c r="AK104" s="198"/>
      <c r="AL104" s="198"/>
      <c r="AM104" s="198"/>
      <c r="AN104" s="198"/>
      <c r="AO104" s="198"/>
      <c r="AP104" s="198"/>
      <c r="AS104" s="198"/>
      <c r="AT104" s="198"/>
      <c r="AU104" s="198"/>
      <c r="AV104" s="198"/>
      <c r="AW104" s="198"/>
      <c r="AX104" s="198"/>
      <c r="AY104" s="198"/>
      <c r="AZ104" s="198"/>
      <c r="BA104" s="198"/>
      <c r="BB104" s="198"/>
      <c r="BC104" s="198"/>
      <c r="BD104" s="198"/>
      <c r="BE104" s="198"/>
      <c r="BF104" s="198"/>
      <c r="BG104" s="198"/>
      <c r="BH104" s="198"/>
      <c r="BI104" s="198"/>
      <c r="BJ104" s="198"/>
      <c r="BK104" s="198"/>
    </row>
    <row r="105" spans="1:63">
      <c r="A105" s="252" t="str">
        <f>A175</f>
        <v>W1-2 Wetlands</v>
      </c>
      <c r="B105" s="187"/>
      <c r="C105" s="164" t="s">
        <v>29</v>
      </c>
      <c r="D105" s="193"/>
      <c r="E105" s="164" t="s">
        <v>75</v>
      </c>
      <c r="F105" s="289">
        <f>1.7/12*('Site Data'!$F$26*$B105+'Site Data'!$F$27*($B106+$B107)+'Site Data'!$F$28*SUM($D105:$D110))</f>
        <v>0</v>
      </c>
      <c r="G105" s="271" t="s">
        <v>54</v>
      </c>
      <c r="H105" s="272"/>
      <c r="I105" s="265">
        <v>0</v>
      </c>
      <c r="J105" s="299">
        <f>AK153</f>
        <v>0</v>
      </c>
      <c r="K105" s="299">
        <f>F105+J105</f>
        <v>0</v>
      </c>
      <c r="L105" s="308" t="s">
        <v>14</v>
      </c>
      <c r="M105" s="314"/>
      <c r="N105" s="311">
        <v>0</v>
      </c>
      <c r="O105" s="299">
        <f>K105-N105</f>
        <v>0</v>
      </c>
      <c r="P105" s="265">
        <v>0.5</v>
      </c>
      <c r="Q105" s="302">
        <f>BF153</f>
        <v>0</v>
      </c>
      <c r="R105" s="302">
        <f>1.7/12*('Site Data'!$F$26*B105*'Site Data'!$C$16+'Site Data'!$F$27*(SUMPRODUCT(B106:B107,'Site Data'!$C$19:$C$20))+'Site Data'!$F$28*(SUMPRODUCT(D105:D110,'Site Data'!$C$24:$C$29)))*2.72/43560+Q105</f>
        <v>0</v>
      </c>
      <c r="S105" s="305">
        <f>IF(K105&gt;0,IF(M105&lt;K105,(R105*N105/K105)+(M105-N105)/K105*P105*R105,(R105*N105/K105)+(K105-N105)/K105*P105*R105),0)</f>
        <v>0</v>
      </c>
      <c r="T105" s="302">
        <f>R105-S105</f>
        <v>0</v>
      </c>
      <c r="U105" s="296"/>
      <c r="X105" s="268">
        <f t="shared" ref="X105:AP105" si="26">IF($U105=X$26,$O105,0)</f>
        <v>0</v>
      </c>
      <c r="Y105" s="268">
        <f t="shared" si="26"/>
        <v>0</v>
      </c>
      <c r="Z105" s="268">
        <f t="shared" si="26"/>
        <v>0</v>
      </c>
      <c r="AA105" s="268">
        <f t="shared" si="26"/>
        <v>0</v>
      </c>
      <c r="AB105" s="268">
        <f t="shared" si="26"/>
        <v>0</v>
      </c>
      <c r="AC105" s="268">
        <f t="shared" si="26"/>
        <v>0</v>
      </c>
      <c r="AD105" s="268">
        <f t="shared" si="26"/>
        <v>0</v>
      </c>
      <c r="AE105" s="268">
        <f t="shared" si="26"/>
        <v>0</v>
      </c>
      <c r="AF105" s="268">
        <f t="shared" si="26"/>
        <v>0</v>
      </c>
      <c r="AG105" s="268">
        <f t="shared" si="26"/>
        <v>0</v>
      </c>
      <c r="AH105" s="268">
        <f t="shared" si="26"/>
        <v>0</v>
      </c>
      <c r="AI105" s="268">
        <f t="shared" si="26"/>
        <v>0</v>
      </c>
      <c r="AJ105" s="268">
        <f t="shared" si="26"/>
        <v>0</v>
      </c>
      <c r="AK105" s="268">
        <f t="shared" si="26"/>
        <v>0</v>
      </c>
      <c r="AL105" s="268">
        <f t="shared" si="26"/>
        <v>0</v>
      </c>
      <c r="AM105" s="268">
        <f t="shared" si="26"/>
        <v>0</v>
      </c>
      <c r="AN105" s="268">
        <f t="shared" si="26"/>
        <v>0</v>
      </c>
      <c r="AO105" s="268">
        <f t="shared" si="26"/>
        <v>0</v>
      </c>
      <c r="AP105" s="268">
        <f t="shared" si="26"/>
        <v>0</v>
      </c>
      <c r="AS105" s="268">
        <f t="shared" ref="AS105:BK105" si="27">IF($U105=AS$26,$T105,0)</f>
        <v>0</v>
      </c>
      <c r="AT105" s="268">
        <f t="shared" si="27"/>
        <v>0</v>
      </c>
      <c r="AU105" s="268">
        <f t="shared" si="27"/>
        <v>0</v>
      </c>
      <c r="AV105" s="268">
        <f t="shared" si="27"/>
        <v>0</v>
      </c>
      <c r="AW105" s="268">
        <f t="shared" si="27"/>
        <v>0</v>
      </c>
      <c r="AX105" s="268">
        <f t="shared" si="27"/>
        <v>0</v>
      </c>
      <c r="AY105" s="268">
        <f t="shared" si="27"/>
        <v>0</v>
      </c>
      <c r="AZ105" s="268">
        <f t="shared" si="27"/>
        <v>0</v>
      </c>
      <c r="BA105" s="268">
        <f t="shared" si="27"/>
        <v>0</v>
      </c>
      <c r="BB105" s="268">
        <f t="shared" si="27"/>
        <v>0</v>
      </c>
      <c r="BC105" s="268">
        <f t="shared" si="27"/>
        <v>0</v>
      </c>
      <c r="BD105" s="268">
        <f t="shared" si="27"/>
        <v>0</v>
      </c>
      <c r="BE105" s="268">
        <f t="shared" si="27"/>
        <v>0</v>
      </c>
      <c r="BF105" s="268">
        <f t="shared" si="27"/>
        <v>0</v>
      </c>
      <c r="BG105" s="268">
        <f t="shared" si="27"/>
        <v>0</v>
      </c>
      <c r="BH105" s="268">
        <f t="shared" si="27"/>
        <v>0</v>
      </c>
      <c r="BI105" s="268">
        <f t="shared" si="27"/>
        <v>0</v>
      </c>
      <c r="BJ105" s="268">
        <f t="shared" si="27"/>
        <v>0</v>
      </c>
      <c r="BK105" s="268">
        <f t="shared" si="27"/>
        <v>0</v>
      </c>
    </row>
    <row r="106" spans="1:63">
      <c r="A106" s="253"/>
      <c r="B106" s="188"/>
      <c r="C106" s="165" t="s">
        <v>73</v>
      </c>
      <c r="D106" s="194"/>
      <c r="E106" s="165" t="s">
        <v>76</v>
      </c>
      <c r="F106" s="290"/>
      <c r="G106" s="273"/>
      <c r="H106" s="274"/>
      <c r="I106" s="266"/>
      <c r="J106" s="300"/>
      <c r="K106" s="300"/>
      <c r="L106" s="309"/>
      <c r="M106" s="315"/>
      <c r="N106" s="312"/>
      <c r="O106" s="300"/>
      <c r="P106" s="266"/>
      <c r="Q106" s="303"/>
      <c r="R106" s="303"/>
      <c r="S106" s="306"/>
      <c r="T106" s="303"/>
      <c r="U106" s="297"/>
      <c r="X106" s="269"/>
      <c r="Y106" s="269"/>
      <c r="Z106" s="269"/>
      <c r="AA106" s="269"/>
      <c r="AB106" s="269"/>
      <c r="AC106" s="269"/>
      <c r="AD106" s="269"/>
      <c r="AE106" s="269"/>
      <c r="AF106" s="269"/>
      <c r="AG106" s="269"/>
      <c r="AH106" s="269"/>
      <c r="AI106" s="269"/>
      <c r="AJ106" s="269"/>
      <c r="AK106" s="269"/>
      <c r="AL106" s="269"/>
      <c r="AM106" s="269"/>
      <c r="AN106" s="269"/>
      <c r="AO106" s="269"/>
      <c r="AP106" s="269"/>
      <c r="AS106" s="269"/>
      <c r="AT106" s="269"/>
      <c r="AU106" s="269"/>
      <c r="AV106" s="269"/>
      <c r="AW106" s="269"/>
      <c r="AX106" s="269"/>
      <c r="AY106" s="269"/>
      <c r="AZ106" s="269"/>
      <c r="BA106" s="269"/>
      <c r="BB106" s="269"/>
      <c r="BC106" s="269"/>
      <c r="BD106" s="269"/>
      <c r="BE106" s="269"/>
      <c r="BF106" s="269"/>
      <c r="BG106" s="269"/>
      <c r="BH106" s="269"/>
      <c r="BI106" s="269"/>
      <c r="BJ106" s="269"/>
      <c r="BK106" s="269"/>
    </row>
    <row r="107" spans="1:63">
      <c r="A107" s="253"/>
      <c r="B107" s="188"/>
      <c r="C107" s="165" t="s">
        <v>74</v>
      </c>
      <c r="D107" s="194"/>
      <c r="E107" s="165" t="s">
        <v>77</v>
      </c>
      <c r="F107" s="290"/>
      <c r="G107" s="273"/>
      <c r="H107" s="274"/>
      <c r="I107" s="266"/>
      <c r="J107" s="300"/>
      <c r="K107" s="300"/>
      <c r="L107" s="309"/>
      <c r="M107" s="315"/>
      <c r="N107" s="312"/>
      <c r="O107" s="300"/>
      <c r="P107" s="266"/>
      <c r="Q107" s="303"/>
      <c r="R107" s="303"/>
      <c r="S107" s="306"/>
      <c r="T107" s="303"/>
      <c r="U107" s="297"/>
      <c r="X107" s="269"/>
      <c r="Y107" s="269"/>
      <c r="Z107" s="269"/>
      <c r="AA107" s="269"/>
      <c r="AB107" s="269"/>
      <c r="AC107" s="269"/>
      <c r="AD107" s="269"/>
      <c r="AE107" s="269"/>
      <c r="AF107" s="269"/>
      <c r="AG107" s="269"/>
      <c r="AH107" s="269"/>
      <c r="AI107" s="269"/>
      <c r="AJ107" s="269"/>
      <c r="AK107" s="269"/>
      <c r="AL107" s="269"/>
      <c r="AM107" s="269"/>
      <c r="AN107" s="269"/>
      <c r="AO107" s="269"/>
      <c r="AP107" s="269"/>
      <c r="AS107" s="269"/>
      <c r="AT107" s="269"/>
      <c r="AU107" s="269"/>
      <c r="AV107" s="269"/>
      <c r="AW107" s="269"/>
      <c r="AX107" s="269"/>
      <c r="AY107" s="269"/>
      <c r="AZ107" s="269"/>
      <c r="BA107" s="269"/>
      <c r="BB107" s="269"/>
      <c r="BC107" s="269"/>
      <c r="BD107" s="269"/>
      <c r="BE107" s="269"/>
      <c r="BF107" s="269"/>
      <c r="BG107" s="269"/>
      <c r="BH107" s="269"/>
      <c r="BI107" s="269"/>
      <c r="BJ107" s="269"/>
      <c r="BK107" s="269"/>
    </row>
    <row r="108" spans="1:63">
      <c r="A108" s="253"/>
      <c r="B108" s="222"/>
      <c r="C108" s="166"/>
      <c r="D108" s="194"/>
      <c r="E108" s="167" t="s">
        <v>78</v>
      </c>
      <c r="F108" s="290"/>
      <c r="G108" s="273"/>
      <c r="H108" s="274"/>
      <c r="I108" s="266"/>
      <c r="J108" s="300"/>
      <c r="K108" s="300"/>
      <c r="L108" s="309"/>
      <c r="M108" s="315"/>
      <c r="N108" s="312"/>
      <c r="O108" s="300"/>
      <c r="P108" s="266"/>
      <c r="Q108" s="303"/>
      <c r="R108" s="303"/>
      <c r="S108" s="306"/>
      <c r="T108" s="303"/>
      <c r="U108" s="297"/>
      <c r="X108" s="269"/>
      <c r="Y108" s="269"/>
      <c r="Z108" s="269"/>
      <c r="AA108" s="269"/>
      <c r="AB108" s="269"/>
      <c r="AC108" s="269"/>
      <c r="AD108" s="269"/>
      <c r="AE108" s="269"/>
      <c r="AF108" s="269"/>
      <c r="AG108" s="269"/>
      <c r="AH108" s="269"/>
      <c r="AI108" s="269"/>
      <c r="AJ108" s="269"/>
      <c r="AK108" s="269"/>
      <c r="AL108" s="269"/>
      <c r="AM108" s="269"/>
      <c r="AN108" s="269"/>
      <c r="AO108" s="269"/>
      <c r="AP108" s="269"/>
      <c r="AS108" s="269"/>
      <c r="AT108" s="269"/>
      <c r="AU108" s="269"/>
      <c r="AV108" s="269"/>
      <c r="AW108" s="269"/>
      <c r="AX108" s="269"/>
      <c r="AY108" s="269"/>
      <c r="AZ108" s="269"/>
      <c r="BA108" s="269"/>
      <c r="BB108" s="269"/>
      <c r="BC108" s="269"/>
      <c r="BD108" s="269"/>
      <c r="BE108" s="269"/>
      <c r="BF108" s="269"/>
      <c r="BG108" s="269"/>
      <c r="BH108" s="269"/>
      <c r="BI108" s="269"/>
      <c r="BJ108" s="269"/>
      <c r="BK108" s="269"/>
    </row>
    <row r="109" spans="1:63">
      <c r="A109" s="253"/>
      <c r="B109" s="222"/>
      <c r="C109" s="166"/>
      <c r="D109" s="194"/>
      <c r="E109" s="167" t="s">
        <v>79</v>
      </c>
      <c r="F109" s="290"/>
      <c r="G109" s="273"/>
      <c r="H109" s="274"/>
      <c r="I109" s="266"/>
      <c r="J109" s="300"/>
      <c r="K109" s="300"/>
      <c r="L109" s="309"/>
      <c r="M109" s="315"/>
      <c r="N109" s="312"/>
      <c r="O109" s="300"/>
      <c r="P109" s="266"/>
      <c r="Q109" s="303"/>
      <c r="R109" s="303"/>
      <c r="S109" s="306"/>
      <c r="T109" s="303"/>
      <c r="U109" s="297"/>
      <c r="X109" s="270"/>
      <c r="Y109" s="270"/>
      <c r="Z109" s="270"/>
      <c r="AA109" s="270"/>
      <c r="AB109" s="270"/>
      <c r="AC109" s="270"/>
      <c r="AD109" s="270"/>
      <c r="AE109" s="270"/>
      <c r="AF109" s="270"/>
      <c r="AG109" s="270"/>
      <c r="AH109" s="270"/>
      <c r="AI109" s="270"/>
      <c r="AJ109" s="270"/>
      <c r="AK109" s="270"/>
      <c r="AL109" s="270"/>
      <c r="AM109" s="270"/>
      <c r="AN109" s="270"/>
      <c r="AO109" s="270"/>
      <c r="AP109" s="270"/>
      <c r="AS109" s="270"/>
      <c r="AT109" s="270"/>
      <c r="AU109" s="270"/>
      <c r="AV109" s="270"/>
      <c r="AW109" s="270"/>
      <c r="AX109" s="270"/>
      <c r="AY109" s="270"/>
      <c r="AZ109" s="270"/>
      <c r="BA109" s="270"/>
      <c r="BB109" s="270"/>
      <c r="BC109" s="270"/>
      <c r="BD109" s="270"/>
      <c r="BE109" s="270"/>
      <c r="BF109" s="270"/>
      <c r="BG109" s="270"/>
      <c r="BH109" s="270"/>
      <c r="BI109" s="270"/>
      <c r="BJ109" s="270"/>
      <c r="BK109" s="270"/>
    </row>
    <row r="110" spans="1:63" ht="13.5" thickBot="1">
      <c r="A110" s="254"/>
      <c r="B110" s="225"/>
      <c r="C110" s="214"/>
      <c r="D110" s="213"/>
      <c r="E110" s="215" t="s">
        <v>142</v>
      </c>
      <c r="F110" s="291"/>
      <c r="G110" s="275"/>
      <c r="H110" s="276"/>
      <c r="I110" s="267"/>
      <c r="J110" s="301"/>
      <c r="K110" s="301"/>
      <c r="L110" s="310"/>
      <c r="M110" s="316"/>
      <c r="N110" s="313"/>
      <c r="O110" s="301"/>
      <c r="P110" s="267"/>
      <c r="Q110" s="304"/>
      <c r="R110" s="304"/>
      <c r="S110" s="307"/>
      <c r="T110" s="304"/>
      <c r="U110" s="298"/>
      <c r="X110" s="198"/>
      <c r="Y110" s="198"/>
      <c r="Z110" s="198"/>
      <c r="AA110" s="198"/>
      <c r="AB110" s="198"/>
      <c r="AC110" s="198"/>
      <c r="AD110" s="198"/>
      <c r="AE110" s="198"/>
      <c r="AF110" s="198"/>
      <c r="AG110" s="198"/>
      <c r="AH110" s="198"/>
      <c r="AI110" s="198"/>
      <c r="AJ110" s="198"/>
      <c r="AK110" s="198"/>
      <c r="AL110" s="198"/>
      <c r="AM110" s="198"/>
      <c r="AN110" s="198"/>
      <c r="AO110" s="198"/>
      <c r="AP110" s="198"/>
      <c r="AS110" s="198"/>
      <c r="AT110" s="198"/>
      <c r="AU110" s="198"/>
      <c r="AV110" s="198"/>
      <c r="AW110" s="198"/>
      <c r="AX110" s="198"/>
      <c r="AY110" s="198"/>
      <c r="AZ110" s="198"/>
      <c r="BA110" s="198"/>
      <c r="BB110" s="198"/>
      <c r="BC110" s="198"/>
      <c r="BD110" s="198"/>
      <c r="BE110" s="198"/>
      <c r="BF110" s="198"/>
      <c r="BG110" s="198"/>
      <c r="BH110" s="198"/>
      <c r="BI110" s="198"/>
      <c r="BJ110" s="198"/>
      <c r="BK110" s="198"/>
    </row>
    <row r="111" spans="1:63">
      <c r="A111" s="252" t="str">
        <f>A176</f>
        <v>O1 Grass Channel</v>
      </c>
      <c r="B111" s="187"/>
      <c r="C111" s="164" t="s">
        <v>29</v>
      </c>
      <c r="D111" s="193"/>
      <c r="E111" s="164" t="s">
        <v>75</v>
      </c>
      <c r="F111" s="289">
        <f>1.7/12*('Site Data'!$F$26*$B111+'Site Data'!$F$27*($B112+$B113)+'Site Data'!$F$28*SUM($D111:$D116))</f>
        <v>0</v>
      </c>
      <c r="G111" s="271" t="s">
        <v>50</v>
      </c>
      <c r="H111" s="272"/>
      <c r="I111" s="265">
        <v>0.1</v>
      </c>
      <c r="J111" s="299">
        <f>AL153</f>
        <v>0</v>
      </c>
      <c r="K111" s="299">
        <f>F111+J111</f>
        <v>0</v>
      </c>
      <c r="L111" s="308" t="s">
        <v>14</v>
      </c>
      <c r="M111" s="314"/>
      <c r="N111" s="311">
        <f>IF(M111*I111&lt;=K111,M111*I111,K111)</f>
        <v>0</v>
      </c>
      <c r="O111" s="299">
        <f>K111-N111</f>
        <v>0</v>
      </c>
      <c r="P111" s="265">
        <v>0.3</v>
      </c>
      <c r="Q111" s="302">
        <f>BG153</f>
        <v>0</v>
      </c>
      <c r="R111" s="302">
        <f>1.7/12*('Site Data'!$F$26*B111*'Site Data'!$C$16+'Site Data'!$F$27*(SUMPRODUCT(B112:B113,'Site Data'!$C$19:$C$20))+'Site Data'!$F$28*(SUMPRODUCT(D111:D116,'Site Data'!$C$24:$C$29)))*2.72/43560+Q111</f>
        <v>0</v>
      </c>
      <c r="S111" s="305">
        <f>IF(K111&gt;0,IF(M111&lt;K111,(R111*N111/K111)+(M111-N111)/K111*P111*R111,(R111*N111/K111)+(K111-N111)/K111*P111*R111),0)</f>
        <v>0</v>
      </c>
      <c r="T111" s="302">
        <f>R111-S111</f>
        <v>0</v>
      </c>
      <c r="U111" s="296"/>
      <c r="X111" s="268">
        <f t="shared" ref="X111:AP111" si="28">IF($U111=X$26,$O111,0)</f>
        <v>0</v>
      </c>
      <c r="Y111" s="268">
        <f t="shared" si="28"/>
        <v>0</v>
      </c>
      <c r="Z111" s="268">
        <f t="shared" si="28"/>
        <v>0</v>
      </c>
      <c r="AA111" s="268">
        <f t="shared" si="28"/>
        <v>0</v>
      </c>
      <c r="AB111" s="268">
        <f t="shared" si="28"/>
        <v>0</v>
      </c>
      <c r="AC111" s="268">
        <f t="shared" si="28"/>
        <v>0</v>
      </c>
      <c r="AD111" s="268">
        <f t="shared" si="28"/>
        <v>0</v>
      </c>
      <c r="AE111" s="268">
        <f t="shared" si="28"/>
        <v>0</v>
      </c>
      <c r="AF111" s="268">
        <f t="shared" si="28"/>
        <v>0</v>
      </c>
      <c r="AG111" s="268">
        <f t="shared" si="28"/>
        <v>0</v>
      </c>
      <c r="AH111" s="268">
        <f t="shared" si="28"/>
        <v>0</v>
      </c>
      <c r="AI111" s="268">
        <f t="shared" si="28"/>
        <v>0</v>
      </c>
      <c r="AJ111" s="268">
        <f t="shared" si="28"/>
        <v>0</v>
      </c>
      <c r="AK111" s="268">
        <f t="shared" si="28"/>
        <v>0</v>
      </c>
      <c r="AL111" s="268">
        <f t="shared" si="28"/>
        <v>0</v>
      </c>
      <c r="AM111" s="268">
        <f t="shared" si="28"/>
        <v>0</v>
      </c>
      <c r="AN111" s="268">
        <f t="shared" si="28"/>
        <v>0</v>
      </c>
      <c r="AO111" s="268">
        <f t="shared" si="28"/>
        <v>0</v>
      </c>
      <c r="AP111" s="268">
        <f t="shared" si="28"/>
        <v>0</v>
      </c>
      <c r="AS111" s="268">
        <f t="shared" ref="AS111:BK111" si="29">IF($U111=AS$26,$T111,0)</f>
        <v>0</v>
      </c>
      <c r="AT111" s="268">
        <f t="shared" si="29"/>
        <v>0</v>
      </c>
      <c r="AU111" s="268">
        <f t="shared" si="29"/>
        <v>0</v>
      </c>
      <c r="AV111" s="268">
        <f t="shared" si="29"/>
        <v>0</v>
      </c>
      <c r="AW111" s="268">
        <f t="shared" si="29"/>
        <v>0</v>
      </c>
      <c r="AX111" s="268">
        <f t="shared" si="29"/>
        <v>0</v>
      </c>
      <c r="AY111" s="268">
        <f t="shared" si="29"/>
        <v>0</v>
      </c>
      <c r="AZ111" s="268">
        <f t="shared" si="29"/>
        <v>0</v>
      </c>
      <c r="BA111" s="268">
        <f t="shared" si="29"/>
        <v>0</v>
      </c>
      <c r="BB111" s="268">
        <f t="shared" si="29"/>
        <v>0</v>
      </c>
      <c r="BC111" s="268">
        <f t="shared" si="29"/>
        <v>0</v>
      </c>
      <c r="BD111" s="268">
        <f t="shared" si="29"/>
        <v>0</v>
      </c>
      <c r="BE111" s="268">
        <f t="shared" si="29"/>
        <v>0</v>
      </c>
      <c r="BF111" s="268">
        <f t="shared" si="29"/>
        <v>0</v>
      </c>
      <c r="BG111" s="268">
        <f t="shared" si="29"/>
        <v>0</v>
      </c>
      <c r="BH111" s="268">
        <f t="shared" si="29"/>
        <v>0</v>
      </c>
      <c r="BI111" s="268">
        <f t="shared" si="29"/>
        <v>0</v>
      </c>
      <c r="BJ111" s="268">
        <f t="shared" si="29"/>
        <v>0</v>
      </c>
      <c r="BK111" s="268">
        <f t="shared" si="29"/>
        <v>0</v>
      </c>
    </row>
    <row r="112" spans="1:63">
      <c r="A112" s="253"/>
      <c r="B112" s="188"/>
      <c r="C112" s="165" t="s">
        <v>73</v>
      </c>
      <c r="D112" s="194"/>
      <c r="E112" s="165" t="s">
        <v>76</v>
      </c>
      <c r="F112" s="290"/>
      <c r="G112" s="273"/>
      <c r="H112" s="274"/>
      <c r="I112" s="266"/>
      <c r="J112" s="300"/>
      <c r="K112" s="300"/>
      <c r="L112" s="309"/>
      <c r="M112" s="315"/>
      <c r="N112" s="312"/>
      <c r="O112" s="300"/>
      <c r="P112" s="266"/>
      <c r="Q112" s="303"/>
      <c r="R112" s="303"/>
      <c r="S112" s="306"/>
      <c r="T112" s="303"/>
      <c r="U112" s="297"/>
      <c r="X112" s="269"/>
      <c r="Y112" s="269"/>
      <c r="Z112" s="269"/>
      <c r="AA112" s="269"/>
      <c r="AB112" s="269"/>
      <c r="AC112" s="269"/>
      <c r="AD112" s="269"/>
      <c r="AE112" s="269"/>
      <c r="AF112" s="269"/>
      <c r="AG112" s="269"/>
      <c r="AH112" s="269"/>
      <c r="AI112" s="269"/>
      <c r="AJ112" s="269"/>
      <c r="AK112" s="269"/>
      <c r="AL112" s="269"/>
      <c r="AM112" s="269"/>
      <c r="AN112" s="269"/>
      <c r="AO112" s="269"/>
      <c r="AP112" s="269"/>
      <c r="AS112" s="269"/>
      <c r="AT112" s="269"/>
      <c r="AU112" s="269"/>
      <c r="AV112" s="269"/>
      <c r="AW112" s="269"/>
      <c r="AX112" s="269"/>
      <c r="AY112" s="269"/>
      <c r="AZ112" s="269"/>
      <c r="BA112" s="269"/>
      <c r="BB112" s="269"/>
      <c r="BC112" s="269"/>
      <c r="BD112" s="269"/>
      <c r="BE112" s="269"/>
      <c r="BF112" s="269"/>
      <c r="BG112" s="269"/>
      <c r="BH112" s="269"/>
      <c r="BI112" s="269"/>
      <c r="BJ112" s="269"/>
      <c r="BK112" s="269"/>
    </row>
    <row r="113" spans="1:63">
      <c r="A113" s="253"/>
      <c r="B113" s="188"/>
      <c r="C113" s="165" t="s">
        <v>74</v>
      </c>
      <c r="D113" s="194"/>
      <c r="E113" s="165" t="s">
        <v>77</v>
      </c>
      <c r="F113" s="290"/>
      <c r="G113" s="273"/>
      <c r="H113" s="274"/>
      <c r="I113" s="266"/>
      <c r="J113" s="300"/>
      <c r="K113" s="300"/>
      <c r="L113" s="309"/>
      <c r="M113" s="315"/>
      <c r="N113" s="312"/>
      <c r="O113" s="300"/>
      <c r="P113" s="266"/>
      <c r="Q113" s="303"/>
      <c r="R113" s="303"/>
      <c r="S113" s="306"/>
      <c r="T113" s="303"/>
      <c r="U113" s="297"/>
      <c r="X113" s="269"/>
      <c r="Y113" s="269"/>
      <c r="Z113" s="269"/>
      <c r="AA113" s="269"/>
      <c r="AB113" s="269"/>
      <c r="AC113" s="269"/>
      <c r="AD113" s="269"/>
      <c r="AE113" s="269"/>
      <c r="AF113" s="269"/>
      <c r="AG113" s="269"/>
      <c r="AH113" s="269"/>
      <c r="AI113" s="269"/>
      <c r="AJ113" s="269"/>
      <c r="AK113" s="269"/>
      <c r="AL113" s="269"/>
      <c r="AM113" s="269"/>
      <c r="AN113" s="269"/>
      <c r="AO113" s="269"/>
      <c r="AP113" s="269"/>
      <c r="AS113" s="269"/>
      <c r="AT113" s="269"/>
      <c r="AU113" s="269"/>
      <c r="AV113" s="269"/>
      <c r="AW113" s="269"/>
      <c r="AX113" s="269"/>
      <c r="AY113" s="269"/>
      <c r="AZ113" s="269"/>
      <c r="BA113" s="269"/>
      <c r="BB113" s="269"/>
      <c r="BC113" s="269"/>
      <c r="BD113" s="269"/>
      <c r="BE113" s="269"/>
      <c r="BF113" s="269"/>
      <c r="BG113" s="269"/>
      <c r="BH113" s="269"/>
      <c r="BI113" s="269"/>
      <c r="BJ113" s="269"/>
      <c r="BK113" s="269"/>
    </row>
    <row r="114" spans="1:63">
      <c r="A114" s="253"/>
      <c r="B114" s="222"/>
      <c r="C114" s="166"/>
      <c r="D114" s="194"/>
      <c r="E114" s="167" t="s">
        <v>78</v>
      </c>
      <c r="F114" s="290"/>
      <c r="G114" s="273"/>
      <c r="H114" s="274"/>
      <c r="I114" s="266"/>
      <c r="J114" s="300"/>
      <c r="K114" s="300"/>
      <c r="L114" s="309"/>
      <c r="M114" s="315"/>
      <c r="N114" s="312"/>
      <c r="O114" s="300"/>
      <c r="P114" s="266"/>
      <c r="Q114" s="303"/>
      <c r="R114" s="303"/>
      <c r="S114" s="306"/>
      <c r="T114" s="303"/>
      <c r="U114" s="297"/>
      <c r="X114" s="269"/>
      <c r="Y114" s="269"/>
      <c r="Z114" s="269"/>
      <c r="AA114" s="269"/>
      <c r="AB114" s="269"/>
      <c r="AC114" s="269"/>
      <c r="AD114" s="269"/>
      <c r="AE114" s="269"/>
      <c r="AF114" s="269"/>
      <c r="AG114" s="269"/>
      <c r="AH114" s="269"/>
      <c r="AI114" s="269"/>
      <c r="AJ114" s="269"/>
      <c r="AK114" s="269"/>
      <c r="AL114" s="269"/>
      <c r="AM114" s="269"/>
      <c r="AN114" s="269"/>
      <c r="AO114" s="269"/>
      <c r="AP114" s="269"/>
      <c r="AS114" s="269"/>
      <c r="AT114" s="269"/>
      <c r="AU114" s="269"/>
      <c r="AV114" s="269"/>
      <c r="AW114" s="269"/>
      <c r="AX114" s="269"/>
      <c r="AY114" s="269"/>
      <c r="AZ114" s="269"/>
      <c r="BA114" s="269"/>
      <c r="BB114" s="269"/>
      <c r="BC114" s="269"/>
      <c r="BD114" s="269"/>
      <c r="BE114" s="269"/>
      <c r="BF114" s="269"/>
      <c r="BG114" s="269"/>
      <c r="BH114" s="269"/>
      <c r="BI114" s="269"/>
      <c r="BJ114" s="269"/>
      <c r="BK114" s="269"/>
    </row>
    <row r="115" spans="1:63">
      <c r="A115" s="253"/>
      <c r="B115" s="222"/>
      <c r="C115" s="166"/>
      <c r="D115" s="194"/>
      <c r="E115" s="167" t="s">
        <v>79</v>
      </c>
      <c r="F115" s="290"/>
      <c r="G115" s="273"/>
      <c r="H115" s="274"/>
      <c r="I115" s="266"/>
      <c r="J115" s="300"/>
      <c r="K115" s="300"/>
      <c r="L115" s="309"/>
      <c r="M115" s="315"/>
      <c r="N115" s="312"/>
      <c r="O115" s="300"/>
      <c r="P115" s="266"/>
      <c r="Q115" s="303"/>
      <c r="R115" s="303"/>
      <c r="S115" s="306"/>
      <c r="T115" s="303"/>
      <c r="U115" s="297"/>
      <c r="X115" s="270"/>
      <c r="Y115" s="270"/>
      <c r="Z115" s="270"/>
      <c r="AA115" s="270"/>
      <c r="AB115" s="270"/>
      <c r="AC115" s="270"/>
      <c r="AD115" s="270"/>
      <c r="AE115" s="270"/>
      <c r="AF115" s="270"/>
      <c r="AG115" s="270"/>
      <c r="AH115" s="270"/>
      <c r="AI115" s="270"/>
      <c r="AJ115" s="270"/>
      <c r="AK115" s="270"/>
      <c r="AL115" s="270"/>
      <c r="AM115" s="270"/>
      <c r="AN115" s="270"/>
      <c r="AO115" s="270"/>
      <c r="AP115" s="270"/>
      <c r="AS115" s="270"/>
      <c r="AT115" s="270"/>
      <c r="AU115" s="270"/>
      <c r="AV115" s="270"/>
      <c r="AW115" s="270"/>
      <c r="AX115" s="270"/>
      <c r="AY115" s="270"/>
      <c r="AZ115" s="270"/>
      <c r="BA115" s="270"/>
      <c r="BB115" s="270"/>
      <c r="BC115" s="270"/>
      <c r="BD115" s="270"/>
      <c r="BE115" s="270"/>
      <c r="BF115" s="270"/>
      <c r="BG115" s="270"/>
      <c r="BH115" s="270"/>
      <c r="BI115" s="270"/>
      <c r="BJ115" s="270"/>
      <c r="BK115" s="270"/>
    </row>
    <row r="116" spans="1:63" ht="13.5" thickBot="1">
      <c r="A116" s="254"/>
      <c r="B116" s="225"/>
      <c r="C116" s="214"/>
      <c r="D116" s="213"/>
      <c r="E116" s="215" t="s">
        <v>142</v>
      </c>
      <c r="F116" s="291"/>
      <c r="G116" s="275"/>
      <c r="H116" s="276"/>
      <c r="I116" s="267"/>
      <c r="J116" s="301"/>
      <c r="K116" s="301"/>
      <c r="L116" s="310"/>
      <c r="M116" s="316"/>
      <c r="N116" s="313"/>
      <c r="O116" s="301"/>
      <c r="P116" s="267"/>
      <c r="Q116" s="304"/>
      <c r="R116" s="304"/>
      <c r="S116" s="307"/>
      <c r="T116" s="304"/>
      <c r="U116" s="298"/>
      <c r="X116" s="198"/>
      <c r="Y116" s="198"/>
      <c r="Z116" s="198"/>
      <c r="AA116" s="198"/>
      <c r="AB116" s="198"/>
      <c r="AC116" s="198"/>
      <c r="AD116" s="198"/>
      <c r="AE116" s="198"/>
      <c r="AF116" s="198"/>
      <c r="AG116" s="198"/>
      <c r="AH116" s="198"/>
      <c r="AI116" s="198"/>
      <c r="AJ116" s="198"/>
      <c r="AK116" s="198"/>
      <c r="AL116" s="198"/>
      <c r="AM116" s="198"/>
      <c r="AN116" s="198"/>
      <c r="AO116" s="198"/>
      <c r="AP116" s="198"/>
      <c r="AS116" s="198"/>
      <c r="AT116" s="198"/>
      <c r="AU116" s="198"/>
      <c r="AV116" s="198"/>
      <c r="AW116" s="198"/>
      <c r="AX116" s="198"/>
      <c r="AY116" s="198"/>
      <c r="AZ116" s="198"/>
      <c r="BA116" s="198"/>
      <c r="BB116" s="198"/>
      <c r="BC116" s="198"/>
      <c r="BD116" s="198"/>
      <c r="BE116" s="198"/>
      <c r="BF116" s="198"/>
      <c r="BG116" s="198"/>
      <c r="BH116" s="198"/>
      <c r="BI116" s="198"/>
      <c r="BJ116" s="198"/>
      <c r="BK116" s="198"/>
    </row>
    <row r="117" spans="1:63">
      <c r="A117" s="252" t="str">
        <f>A177</f>
        <v>O1 Grass Channel with Amended Soils</v>
      </c>
      <c r="B117" s="187"/>
      <c r="C117" s="164" t="s">
        <v>29</v>
      </c>
      <c r="D117" s="193"/>
      <c r="E117" s="164" t="s">
        <v>75</v>
      </c>
      <c r="F117" s="289">
        <f>1.7/12*('Site Data'!$F$26*$B117+'Site Data'!$F$27*($B118+$B119)+'Site Data'!$F$28*SUM($D117:$D122))</f>
        <v>0</v>
      </c>
      <c r="G117" s="271" t="s">
        <v>51</v>
      </c>
      <c r="H117" s="272"/>
      <c r="I117" s="265">
        <v>0.3</v>
      </c>
      <c r="J117" s="299">
        <f>AM153</f>
        <v>0</v>
      </c>
      <c r="K117" s="299">
        <f>F117+J117</f>
        <v>0</v>
      </c>
      <c r="L117" s="308" t="s">
        <v>14</v>
      </c>
      <c r="M117" s="314"/>
      <c r="N117" s="311">
        <f>IF(M117*I117&lt;=K117,M117*I117,K117)</f>
        <v>0</v>
      </c>
      <c r="O117" s="299">
        <f>K117-N117</f>
        <v>0</v>
      </c>
      <c r="P117" s="265">
        <v>0.3</v>
      </c>
      <c r="Q117" s="302">
        <f>BH153</f>
        <v>0</v>
      </c>
      <c r="R117" s="302">
        <f>1.7/12*('Site Data'!$F$26*B117*'Site Data'!$C$16+'Site Data'!$F$27*(SUMPRODUCT(B118:B119,'Site Data'!$C$19:$C$20))+'Site Data'!$F$28*(SUMPRODUCT(D117:D122,'Site Data'!$C$24:$C$29)))*2.72/43560+Q117</f>
        <v>0</v>
      </c>
      <c r="S117" s="305">
        <f>IF(K117&gt;0,IF(M117&lt;K117,(R117*N117/K117)+(M117-N117)/K117*P117*R117,(R117*N117/K117)+(K117-N117)/K117*P117*R117),0)</f>
        <v>0</v>
      </c>
      <c r="T117" s="302">
        <f>R117-S117</f>
        <v>0</v>
      </c>
      <c r="U117" s="296"/>
      <c r="X117" s="268">
        <f t="shared" ref="X117:AP117" si="30">IF($U117=X$26,$O117,0)</f>
        <v>0</v>
      </c>
      <c r="Y117" s="268">
        <f t="shared" si="30"/>
        <v>0</v>
      </c>
      <c r="Z117" s="268">
        <f t="shared" si="30"/>
        <v>0</v>
      </c>
      <c r="AA117" s="268">
        <f t="shared" si="30"/>
        <v>0</v>
      </c>
      <c r="AB117" s="268">
        <f t="shared" si="30"/>
        <v>0</v>
      </c>
      <c r="AC117" s="268">
        <f t="shared" si="30"/>
        <v>0</v>
      </c>
      <c r="AD117" s="268">
        <f t="shared" si="30"/>
        <v>0</v>
      </c>
      <c r="AE117" s="268">
        <f t="shared" si="30"/>
        <v>0</v>
      </c>
      <c r="AF117" s="268">
        <f t="shared" si="30"/>
        <v>0</v>
      </c>
      <c r="AG117" s="268">
        <f t="shared" si="30"/>
        <v>0</v>
      </c>
      <c r="AH117" s="268">
        <f t="shared" si="30"/>
        <v>0</v>
      </c>
      <c r="AI117" s="268">
        <f t="shared" si="30"/>
        <v>0</v>
      </c>
      <c r="AJ117" s="268">
        <f t="shared" si="30"/>
        <v>0</v>
      </c>
      <c r="AK117" s="268">
        <f t="shared" si="30"/>
        <v>0</v>
      </c>
      <c r="AL117" s="268">
        <f t="shared" si="30"/>
        <v>0</v>
      </c>
      <c r="AM117" s="268">
        <f t="shared" si="30"/>
        <v>0</v>
      </c>
      <c r="AN117" s="268">
        <f t="shared" si="30"/>
        <v>0</v>
      </c>
      <c r="AO117" s="268">
        <f t="shared" si="30"/>
        <v>0</v>
      </c>
      <c r="AP117" s="268">
        <f t="shared" si="30"/>
        <v>0</v>
      </c>
      <c r="AS117" s="268">
        <f t="shared" ref="AS117:BK117" si="31">IF($U117=AS$26,$T117,0)</f>
        <v>0</v>
      </c>
      <c r="AT117" s="268">
        <f t="shared" si="31"/>
        <v>0</v>
      </c>
      <c r="AU117" s="268">
        <f t="shared" si="31"/>
        <v>0</v>
      </c>
      <c r="AV117" s="268">
        <f t="shared" si="31"/>
        <v>0</v>
      </c>
      <c r="AW117" s="268">
        <f t="shared" si="31"/>
        <v>0</v>
      </c>
      <c r="AX117" s="268">
        <f t="shared" si="31"/>
        <v>0</v>
      </c>
      <c r="AY117" s="268">
        <f t="shared" si="31"/>
        <v>0</v>
      </c>
      <c r="AZ117" s="268">
        <f t="shared" si="31"/>
        <v>0</v>
      </c>
      <c r="BA117" s="268">
        <f t="shared" si="31"/>
        <v>0</v>
      </c>
      <c r="BB117" s="268">
        <f t="shared" si="31"/>
        <v>0</v>
      </c>
      <c r="BC117" s="268">
        <f t="shared" si="31"/>
        <v>0</v>
      </c>
      <c r="BD117" s="268">
        <f t="shared" si="31"/>
        <v>0</v>
      </c>
      <c r="BE117" s="268">
        <f t="shared" si="31"/>
        <v>0</v>
      </c>
      <c r="BF117" s="268">
        <f t="shared" si="31"/>
        <v>0</v>
      </c>
      <c r="BG117" s="268">
        <f t="shared" si="31"/>
        <v>0</v>
      </c>
      <c r="BH117" s="268">
        <f t="shared" si="31"/>
        <v>0</v>
      </c>
      <c r="BI117" s="268">
        <f t="shared" si="31"/>
        <v>0</v>
      </c>
      <c r="BJ117" s="268">
        <f t="shared" si="31"/>
        <v>0</v>
      </c>
      <c r="BK117" s="268">
        <f t="shared" si="31"/>
        <v>0</v>
      </c>
    </row>
    <row r="118" spans="1:63">
      <c r="A118" s="253"/>
      <c r="B118" s="188"/>
      <c r="C118" s="165" t="s">
        <v>73</v>
      </c>
      <c r="D118" s="194"/>
      <c r="E118" s="165" t="s">
        <v>76</v>
      </c>
      <c r="F118" s="290"/>
      <c r="G118" s="273"/>
      <c r="H118" s="274"/>
      <c r="I118" s="266"/>
      <c r="J118" s="300"/>
      <c r="K118" s="300"/>
      <c r="L118" s="309"/>
      <c r="M118" s="315"/>
      <c r="N118" s="312"/>
      <c r="O118" s="300"/>
      <c r="P118" s="266"/>
      <c r="Q118" s="303"/>
      <c r="R118" s="303"/>
      <c r="S118" s="306"/>
      <c r="T118" s="303"/>
      <c r="U118" s="297"/>
      <c r="X118" s="269"/>
      <c r="Y118" s="269"/>
      <c r="Z118" s="269"/>
      <c r="AA118" s="269"/>
      <c r="AB118" s="269"/>
      <c r="AC118" s="269"/>
      <c r="AD118" s="269"/>
      <c r="AE118" s="269"/>
      <c r="AF118" s="269"/>
      <c r="AG118" s="269"/>
      <c r="AH118" s="269"/>
      <c r="AI118" s="269"/>
      <c r="AJ118" s="269"/>
      <c r="AK118" s="269"/>
      <c r="AL118" s="269"/>
      <c r="AM118" s="269"/>
      <c r="AN118" s="269"/>
      <c r="AO118" s="269"/>
      <c r="AP118" s="269"/>
      <c r="AS118" s="269"/>
      <c r="AT118" s="269"/>
      <c r="AU118" s="269"/>
      <c r="AV118" s="269"/>
      <c r="AW118" s="269"/>
      <c r="AX118" s="269"/>
      <c r="AY118" s="269"/>
      <c r="AZ118" s="269"/>
      <c r="BA118" s="269"/>
      <c r="BB118" s="269"/>
      <c r="BC118" s="269"/>
      <c r="BD118" s="269"/>
      <c r="BE118" s="269"/>
      <c r="BF118" s="269"/>
      <c r="BG118" s="269"/>
      <c r="BH118" s="269"/>
      <c r="BI118" s="269"/>
      <c r="BJ118" s="269"/>
      <c r="BK118" s="269"/>
    </row>
    <row r="119" spans="1:63">
      <c r="A119" s="253"/>
      <c r="B119" s="188"/>
      <c r="C119" s="165" t="s">
        <v>74</v>
      </c>
      <c r="D119" s="194"/>
      <c r="E119" s="165" t="s">
        <v>77</v>
      </c>
      <c r="F119" s="290"/>
      <c r="G119" s="273"/>
      <c r="H119" s="274"/>
      <c r="I119" s="266"/>
      <c r="J119" s="300"/>
      <c r="K119" s="300"/>
      <c r="L119" s="309"/>
      <c r="M119" s="315"/>
      <c r="N119" s="312"/>
      <c r="O119" s="300"/>
      <c r="P119" s="266"/>
      <c r="Q119" s="303"/>
      <c r="R119" s="303"/>
      <c r="S119" s="306"/>
      <c r="T119" s="303"/>
      <c r="U119" s="297"/>
      <c r="X119" s="269"/>
      <c r="Y119" s="269"/>
      <c r="Z119" s="269"/>
      <c r="AA119" s="269"/>
      <c r="AB119" s="269"/>
      <c r="AC119" s="269"/>
      <c r="AD119" s="269"/>
      <c r="AE119" s="269"/>
      <c r="AF119" s="269"/>
      <c r="AG119" s="269"/>
      <c r="AH119" s="269"/>
      <c r="AI119" s="269"/>
      <c r="AJ119" s="269"/>
      <c r="AK119" s="269"/>
      <c r="AL119" s="269"/>
      <c r="AM119" s="269"/>
      <c r="AN119" s="269"/>
      <c r="AO119" s="269"/>
      <c r="AP119" s="269"/>
      <c r="AS119" s="269"/>
      <c r="AT119" s="269"/>
      <c r="AU119" s="269"/>
      <c r="AV119" s="269"/>
      <c r="AW119" s="269"/>
      <c r="AX119" s="269"/>
      <c r="AY119" s="269"/>
      <c r="AZ119" s="269"/>
      <c r="BA119" s="269"/>
      <c r="BB119" s="269"/>
      <c r="BC119" s="269"/>
      <c r="BD119" s="269"/>
      <c r="BE119" s="269"/>
      <c r="BF119" s="269"/>
      <c r="BG119" s="269"/>
      <c r="BH119" s="269"/>
      <c r="BI119" s="269"/>
      <c r="BJ119" s="269"/>
      <c r="BK119" s="269"/>
    </row>
    <row r="120" spans="1:63">
      <c r="A120" s="253"/>
      <c r="B120" s="222"/>
      <c r="C120" s="166"/>
      <c r="D120" s="194"/>
      <c r="E120" s="167" t="s">
        <v>78</v>
      </c>
      <c r="F120" s="290"/>
      <c r="G120" s="273"/>
      <c r="H120" s="274"/>
      <c r="I120" s="266"/>
      <c r="J120" s="300"/>
      <c r="K120" s="300"/>
      <c r="L120" s="309"/>
      <c r="M120" s="315"/>
      <c r="N120" s="312"/>
      <c r="O120" s="300"/>
      <c r="P120" s="266"/>
      <c r="Q120" s="303"/>
      <c r="R120" s="303"/>
      <c r="S120" s="306"/>
      <c r="T120" s="303"/>
      <c r="U120" s="297"/>
      <c r="X120" s="269"/>
      <c r="Y120" s="269"/>
      <c r="Z120" s="269"/>
      <c r="AA120" s="269"/>
      <c r="AB120" s="269"/>
      <c r="AC120" s="269"/>
      <c r="AD120" s="269"/>
      <c r="AE120" s="269"/>
      <c r="AF120" s="269"/>
      <c r="AG120" s="269"/>
      <c r="AH120" s="269"/>
      <c r="AI120" s="269"/>
      <c r="AJ120" s="269"/>
      <c r="AK120" s="269"/>
      <c r="AL120" s="269"/>
      <c r="AM120" s="269"/>
      <c r="AN120" s="269"/>
      <c r="AO120" s="269"/>
      <c r="AP120" s="269"/>
      <c r="AS120" s="269"/>
      <c r="AT120" s="269"/>
      <c r="AU120" s="269"/>
      <c r="AV120" s="269"/>
      <c r="AW120" s="269"/>
      <c r="AX120" s="269"/>
      <c r="AY120" s="269"/>
      <c r="AZ120" s="269"/>
      <c r="BA120" s="269"/>
      <c r="BB120" s="269"/>
      <c r="BC120" s="269"/>
      <c r="BD120" s="269"/>
      <c r="BE120" s="269"/>
      <c r="BF120" s="269"/>
      <c r="BG120" s="269"/>
      <c r="BH120" s="269"/>
      <c r="BI120" s="269"/>
      <c r="BJ120" s="269"/>
      <c r="BK120" s="269"/>
    </row>
    <row r="121" spans="1:63">
      <c r="A121" s="253"/>
      <c r="B121" s="222"/>
      <c r="C121" s="166"/>
      <c r="D121" s="194"/>
      <c r="E121" s="167" t="s">
        <v>79</v>
      </c>
      <c r="F121" s="290"/>
      <c r="G121" s="273"/>
      <c r="H121" s="274"/>
      <c r="I121" s="266"/>
      <c r="J121" s="300"/>
      <c r="K121" s="300"/>
      <c r="L121" s="309"/>
      <c r="M121" s="315"/>
      <c r="N121" s="312"/>
      <c r="O121" s="300"/>
      <c r="P121" s="266"/>
      <c r="Q121" s="303"/>
      <c r="R121" s="303"/>
      <c r="S121" s="306"/>
      <c r="T121" s="303"/>
      <c r="U121" s="297"/>
      <c r="X121" s="270"/>
      <c r="Y121" s="270"/>
      <c r="Z121" s="270"/>
      <c r="AA121" s="270"/>
      <c r="AB121" s="270"/>
      <c r="AC121" s="270"/>
      <c r="AD121" s="270"/>
      <c r="AE121" s="270"/>
      <c r="AF121" s="270"/>
      <c r="AG121" s="270"/>
      <c r="AH121" s="270"/>
      <c r="AI121" s="270"/>
      <c r="AJ121" s="270"/>
      <c r="AK121" s="270"/>
      <c r="AL121" s="270"/>
      <c r="AM121" s="270"/>
      <c r="AN121" s="270"/>
      <c r="AO121" s="270"/>
      <c r="AP121" s="270"/>
      <c r="AS121" s="270"/>
      <c r="AT121" s="270"/>
      <c r="AU121" s="270"/>
      <c r="AV121" s="270"/>
      <c r="AW121" s="270"/>
      <c r="AX121" s="270"/>
      <c r="AY121" s="270"/>
      <c r="AZ121" s="270"/>
      <c r="BA121" s="270"/>
      <c r="BB121" s="270"/>
      <c r="BC121" s="270"/>
      <c r="BD121" s="270"/>
      <c r="BE121" s="270"/>
      <c r="BF121" s="270"/>
      <c r="BG121" s="270"/>
      <c r="BH121" s="270"/>
      <c r="BI121" s="270"/>
      <c r="BJ121" s="270"/>
      <c r="BK121" s="270"/>
    </row>
    <row r="122" spans="1:63" ht="13.5" thickBot="1">
      <c r="A122" s="254"/>
      <c r="B122" s="225"/>
      <c r="C122" s="214"/>
      <c r="D122" s="213"/>
      <c r="E122" s="215" t="s">
        <v>142</v>
      </c>
      <c r="F122" s="291"/>
      <c r="G122" s="275"/>
      <c r="H122" s="276"/>
      <c r="I122" s="267"/>
      <c r="J122" s="301"/>
      <c r="K122" s="301"/>
      <c r="L122" s="310"/>
      <c r="M122" s="316"/>
      <c r="N122" s="313"/>
      <c r="O122" s="301"/>
      <c r="P122" s="267"/>
      <c r="Q122" s="304"/>
      <c r="R122" s="304"/>
      <c r="S122" s="307"/>
      <c r="T122" s="304"/>
      <c r="U122" s="298"/>
      <c r="X122" s="198"/>
      <c r="Y122" s="198"/>
      <c r="Z122" s="198"/>
      <c r="AA122" s="198"/>
      <c r="AB122" s="198"/>
      <c r="AC122" s="198"/>
      <c r="AD122" s="198"/>
      <c r="AE122" s="198"/>
      <c r="AF122" s="198"/>
      <c r="AG122" s="198"/>
      <c r="AH122" s="198"/>
      <c r="AI122" s="198"/>
      <c r="AJ122" s="198"/>
      <c r="AK122" s="198"/>
      <c r="AL122" s="198"/>
      <c r="AM122" s="198"/>
      <c r="AN122" s="198"/>
      <c r="AO122" s="198"/>
      <c r="AP122" s="198"/>
      <c r="AS122" s="198"/>
      <c r="AT122" s="198"/>
      <c r="AU122" s="198"/>
      <c r="AV122" s="198"/>
      <c r="AW122" s="198"/>
      <c r="AX122" s="198"/>
      <c r="AY122" s="198"/>
      <c r="AZ122" s="198"/>
      <c r="BA122" s="198"/>
      <c r="BB122" s="198"/>
      <c r="BC122" s="198"/>
      <c r="BD122" s="198"/>
      <c r="BE122" s="198"/>
      <c r="BF122" s="198"/>
      <c r="BG122" s="198"/>
      <c r="BH122" s="198"/>
      <c r="BI122" s="198"/>
      <c r="BJ122" s="198"/>
      <c r="BK122" s="198"/>
    </row>
    <row r="123" spans="1:63" ht="12.75" customHeight="1">
      <c r="A123" s="252" t="str">
        <f>A178</f>
        <v>O2 Dry Swale</v>
      </c>
      <c r="B123" s="187"/>
      <c r="C123" s="164" t="s">
        <v>29</v>
      </c>
      <c r="D123" s="193"/>
      <c r="E123" s="164" t="s">
        <v>75</v>
      </c>
      <c r="F123" s="289">
        <f>1.7/12*('Site Data'!$F$26*$B123+'Site Data'!$F$27*($B124+$B125)+'Site Data'!$F$28*SUM($D123:$D128))</f>
        <v>0</v>
      </c>
      <c r="G123" s="271" t="s">
        <v>68</v>
      </c>
      <c r="H123" s="272"/>
      <c r="I123" s="265">
        <v>0.6</v>
      </c>
      <c r="J123" s="299">
        <f>AN153</f>
        <v>0</v>
      </c>
      <c r="K123" s="299">
        <f>F123+J123</f>
        <v>0</v>
      </c>
      <c r="L123" s="308" t="s">
        <v>14</v>
      </c>
      <c r="M123" s="314"/>
      <c r="N123" s="311">
        <f>IF(M123*I123&lt;=K123,M123*I123,K123)</f>
        <v>0</v>
      </c>
      <c r="O123" s="299">
        <f>K123-N123</f>
        <v>0</v>
      </c>
      <c r="P123" s="265">
        <v>0.5</v>
      </c>
      <c r="Q123" s="302">
        <f>BI153</f>
        <v>0</v>
      </c>
      <c r="R123" s="302">
        <f>1.7/12*('Site Data'!$F$26*B123*'Site Data'!$C$16+'Site Data'!$F$27*(SUMPRODUCT(B124:B125,'Site Data'!$C$19:$C$20))+'Site Data'!$F$28*(SUMPRODUCT(D123:D128,'Site Data'!$C$24:$C$29)))*2.72/43560+Q123</f>
        <v>0</v>
      </c>
      <c r="S123" s="305">
        <f>IF(K123&gt;0,IF(M123&lt;K123,(R123*N123/K123)+(M123-N123)/K123*P123*R123,(R123*N123/K123)+(K123-N123)/K123*P123*R123),0)</f>
        <v>0</v>
      </c>
      <c r="T123" s="302">
        <f>R123-S123</f>
        <v>0</v>
      </c>
      <c r="U123" s="296"/>
      <c r="X123" s="268">
        <f t="shared" ref="X123:AP123" si="32">IF($U123=X$26,$O123,0)</f>
        <v>0</v>
      </c>
      <c r="Y123" s="268">
        <f t="shared" si="32"/>
        <v>0</v>
      </c>
      <c r="Z123" s="268">
        <f t="shared" si="32"/>
        <v>0</v>
      </c>
      <c r="AA123" s="268">
        <f t="shared" si="32"/>
        <v>0</v>
      </c>
      <c r="AB123" s="268">
        <f t="shared" si="32"/>
        <v>0</v>
      </c>
      <c r="AC123" s="268">
        <f t="shared" si="32"/>
        <v>0</v>
      </c>
      <c r="AD123" s="268">
        <f t="shared" si="32"/>
        <v>0</v>
      </c>
      <c r="AE123" s="268">
        <f t="shared" si="32"/>
        <v>0</v>
      </c>
      <c r="AF123" s="268">
        <f t="shared" si="32"/>
        <v>0</v>
      </c>
      <c r="AG123" s="268">
        <f t="shared" si="32"/>
        <v>0</v>
      </c>
      <c r="AH123" s="268">
        <f t="shared" si="32"/>
        <v>0</v>
      </c>
      <c r="AI123" s="268">
        <f t="shared" si="32"/>
        <v>0</v>
      </c>
      <c r="AJ123" s="268">
        <f t="shared" si="32"/>
        <v>0</v>
      </c>
      <c r="AK123" s="268">
        <f t="shared" si="32"/>
        <v>0</v>
      </c>
      <c r="AL123" s="268">
        <f t="shared" si="32"/>
        <v>0</v>
      </c>
      <c r="AM123" s="268">
        <f t="shared" si="32"/>
        <v>0</v>
      </c>
      <c r="AN123" s="268">
        <f t="shared" si="32"/>
        <v>0</v>
      </c>
      <c r="AO123" s="268">
        <f t="shared" si="32"/>
        <v>0</v>
      </c>
      <c r="AP123" s="268">
        <f t="shared" si="32"/>
        <v>0</v>
      </c>
      <c r="AS123" s="268">
        <f t="shared" ref="AS123:BK123" si="33">IF($U123=AS$26,$T123,0)</f>
        <v>0</v>
      </c>
      <c r="AT123" s="268">
        <f t="shared" si="33"/>
        <v>0</v>
      </c>
      <c r="AU123" s="268">
        <f t="shared" si="33"/>
        <v>0</v>
      </c>
      <c r="AV123" s="268">
        <f t="shared" si="33"/>
        <v>0</v>
      </c>
      <c r="AW123" s="268">
        <f t="shared" si="33"/>
        <v>0</v>
      </c>
      <c r="AX123" s="268">
        <f t="shared" si="33"/>
        <v>0</v>
      </c>
      <c r="AY123" s="268">
        <f t="shared" si="33"/>
        <v>0</v>
      </c>
      <c r="AZ123" s="268">
        <f t="shared" si="33"/>
        <v>0</v>
      </c>
      <c r="BA123" s="268">
        <f t="shared" si="33"/>
        <v>0</v>
      </c>
      <c r="BB123" s="268">
        <f t="shared" si="33"/>
        <v>0</v>
      </c>
      <c r="BC123" s="268">
        <f t="shared" si="33"/>
        <v>0</v>
      </c>
      <c r="BD123" s="268">
        <f t="shared" si="33"/>
        <v>0</v>
      </c>
      <c r="BE123" s="268">
        <f t="shared" si="33"/>
        <v>0</v>
      </c>
      <c r="BF123" s="268">
        <f t="shared" si="33"/>
        <v>0</v>
      </c>
      <c r="BG123" s="268">
        <f t="shared" si="33"/>
        <v>0</v>
      </c>
      <c r="BH123" s="268">
        <f t="shared" si="33"/>
        <v>0</v>
      </c>
      <c r="BI123" s="268">
        <f t="shared" si="33"/>
        <v>0</v>
      </c>
      <c r="BJ123" s="268">
        <f t="shared" si="33"/>
        <v>0</v>
      </c>
      <c r="BK123" s="268">
        <f t="shared" si="33"/>
        <v>0</v>
      </c>
    </row>
    <row r="124" spans="1:63">
      <c r="A124" s="253"/>
      <c r="B124" s="188"/>
      <c r="C124" s="165" t="s">
        <v>73</v>
      </c>
      <c r="D124" s="194"/>
      <c r="E124" s="165" t="s">
        <v>76</v>
      </c>
      <c r="F124" s="290"/>
      <c r="G124" s="273"/>
      <c r="H124" s="274"/>
      <c r="I124" s="266"/>
      <c r="J124" s="300"/>
      <c r="K124" s="300"/>
      <c r="L124" s="309"/>
      <c r="M124" s="315"/>
      <c r="N124" s="312"/>
      <c r="O124" s="300"/>
      <c r="P124" s="266"/>
      <c r="Q124" s="303"/>
      <c r="R124" s="303"/>
      <c r="S124" s="306"/>
      <c r="T124" s="303"/>
      <c r="U124" s="297"/>
      <c r="X124" s="269"/>
      <c r="Y124" s="269"/>
      <c r="Z124" s="269"/>
      <c r="AA124" s="269"/>
      <c r="AB124" s="269"/>
      <c r="AC124" s="269"/>
      <c r="AD124" s="269"/>
      <c r="AE124" s="269"/>
      <c r="AF124" s="269"/>
      <c r="AG124" s="269"/>
      <c r="AH124" s="269"/>
      <c r="AI124" s="269"/>
      <c r="AJ124" s="269"/>
      <c r="AK124" s="269"/>
      <c r="AL124" s="269"/>
      <c r="AM124" s="269"/>
      <c r="AN124" s="269"/>
      <c r="AO124" s="269"/>
      <c r="AP124" s="269"/>
      <c r="AS124" s="269"/>
      <c r="AT124" s="269"/>
      <c r="AU124" s="269"/>
      <c r="AV124" s="269"/>
      <c r="AW124" s="269"/>
      <c r="AX124" s="269"/>
      <c r="AY124" s="269"/>
      <c r="AZ124" s="269"/>
      <c r="BA124" s="269"/>
      <c r="BB124" s="269"/>
      <c r="BC124" s="269"/>
      <c r="BD124" s="269"/>
      <c r="BE124" s="269"/>
      <c r="BF124" s="269"/>
      <c r="BG124" s="269"/>
      <c r="BH124" s="269"/>
      <c r="BI124" s="269"/>
      <c r="BJ124" s="269"/>
      <c r="BK124" s="269"/>
    </row>
    <row r="125" spans="1:63">
      <c r="A125" s="253"/>
      <c r="B125" s="188"/>
      <c r="C125" s="165" t="s">
        <v>74</v>
      </c>
      <c r="D125" s="194"/>
      <c r="E125" s="165" t="s">
        <v>77</v>
      </c>
      <c r="F125" s="290"/>
      <c r="G125" s="273"/>
      <c r="H125" s="274"/>
      <c r="I125" s="266"/>
      <c r="J125" s="300"/>
      <c r="K125" s="300"/>
      <c r="L125" s="309"/>
      <c r="M125" s="315"/>
      <c r="N125" s="312"/>
      <c r="O125" s="300"/>
      <c r="P125" s="266"/>
      <c r="Q125" s="303"/>
      <c r="R125" s="303"/>
      <c r="S125" s="306"/>
      <c r="T125" s="303"/>
      <c r="U125" s="297"/>
      <c r="X125" s="269"/>
      <c r="Y125" s="269"/>
      <c r="Z125" s="269"/>
      <c r="AA125" s="269"/>
      <c r="AB125" s="269"/>
      <c r="AC125" s="269"/>
      <c r="AD125" s="269"/>
      <c r="AE125" s="269"/>
      <c r="AF125" s="269"/>
      <c r="AG125" s="269"/>
      <c r="AH125" s="269"/>
      <c r="AI125" s="269"/>
      <c r="AJ125" s="269"/>
      <c r="AK125" s="269"/>
      <c r="AL125" s="269"/>
      <c r="AM125" s="269"/>
      <c r="AN125" s="269"/>
      <c r="AO125" s="269"/>
      <c r="AP125" s="269"/>
      <c r="AS125" s="269"/>
      <c r="AT125" s="269"/>
      <c r="AU125" s="269"/>
      <c r="AV125" s="269"/>
      <c r="AW125" s="269"/>
      <c r="AX125" s="269"/>
      <c r="AY125" s="269"/>
      <c r="AZ125" s="269"/>
      <c r="BA125" s="269"/>
      <c r="BB125" s="269"/>
      <c r="BC125" s="269"/>
      <c r="BD125" s="269"/>
      <c r="BE125" s="269"/>
      <c r="BF125" s="269"/>
      <c r="BG125" s="269"/>
      <c r="BH125" s="269"/>
      <c r="BI125" s="269"/>
      <c r="BJ125" s="269"/>
      <c r="BK125" s="269"/>
    </row>
    <row r="126" spans="1:63">
      <c r="A126" s="253"/>
      <c r="B126" s="222"/>
      <c r="C126" s="166"/>
      <c r="D126" s="194"/>
      <c r="E126" s="167" t="s">
        <v>78</v>
      </c>
      <c r="F126" s="290"/>
      <c r="G126" s="273"/>
      <c r="H126" s="274"/>
      <c r="I126" s="266"/>
      <c r="J126" s="300"/>
      <c r="K126" s="300"/>
      <c r="L126" s="309"/>
      <c r="M126" s="315"/>
      <c r="N126" s="312"/>
      <c r="O126" s="300"/>
      <c r="P126" s="266"/>
      <c r="Q126" s="303"/>
      <c r="R126" s="303"/>
      <c r="S126" s="306"/>
      <c r="T126" s="303"/>
      <c r="U126" s="297"/>
      <c r="X126" s="269"/>
      <c r="Y126" s="269"/>
      <c r="Z126" s="269"/>
      <c r="AA126" s="269"/>
      <c r="AB126" s="269"/>
      <c r="AC126" s="269"/>
      <c r="AD126" s="269"/>
      <c r="AE126" s="269"/>
      <c r="AF126" s="269"/>
      <c r="AG126" s="269"/>
      <c r="AH126" s="269"/>
      <c r="AI126" s="269"/>
      <c r="AJ126" s="269"/>
      <c r="AK126" s="269"/>
      <c r="AL126" s="269"/>
      <c r="AM126" s="269"/>
      <c r="AN126" s="269"/>
      <c r="AO126" s="269"/>
      <c r="AP126" s="269"/>
      <c r="AS126" s="269"/>
      <c r="AT126" s="269"/>
      <c r="AU126" s="269"/>
      <c r="AV126" s="269"/>
      <c r="AW126" s="269"/>
      <c r="AX126" s="269"/>
      <c r="AY126" s="269"/>
      <c r="AZ126" s="269"/>
      <c r="BA126" s="269"/>
      <c r="BB126" s="269"/>
      <c r="BC126" s="269"/>
      <c r="BD126" s="269"/>
      <c r="BE126" s="269"/>
      <c r="BF126" s="269"/>
      <c r="BG126" s="269"/>
      <c r="BH126" s="269"/>
      <c r="BI126" s="269"/>
      <c r="BJ126" s="269"/>
      <c r="BK126" s="269"/>
    </row>
    <row r="127" spans="1:63">
      <c r="A127" s="253"/>
      <c r="B127" s="222"/>
      <c r="C127" s="166"/>
      <c r="D127" s="194"/>
      <c r="E127" s="167" t="s">
        <v>79</v>
      </c>
      <c r="F127" s="290"/>
      <c r="G127" s="273"/>
      <c r="H127" s="274"/>
      <c r="I127" s="266"/>
      <c r="J127" s="300"/>
      <c r="K127" s="300"/>
      <c r="L127" s="309"/>
      <c r="M127" s="315"/>
      <c r="N127" s="312"/>
      <c r="O127" s="300"/>
      <c r="P127" s="266"/>
      <c r="Q127" s="303"/>
      <c r="R127" s="303"/>
      <c r="S127" s="306"/>
      <c r="T127" s="303"/>
      <c r="U127" s="297"/>
      <c r="X127" s="270"/>
      <c r="Y127" s="270"/>
      <c r="Z127" s="270"/>
      <c r="AA127" s="270"/>
      <c r="AB127" s="270"/>
      <c r="AC127" s="270"/>
      <c r="AD127" s="270"/>
      <c r="AE127" s="270"/>
      <c r="AF127" s="270"/>
      <c r="AG127" s="270"/>
      <c r="AH127" s="270"/>
      <c r="AI127" s="270"/>
      <c r="AJ127" s="270"/>
      <c r="AK127" s="270"/>
      <c r="AL127" s="270"/>
      <c r="AM127" s="270"/>
      <c r="AN127" s="270"/>
      <c r="AO127" s="270"/>
      <c r="AP127" s="270"/>
      <c r="AS127" s="270"/>
      <c r="AT127" s="270"/>
      <c r="AU127" s="270"/>
      <c r="AV127" s="270"/>
      <c r="AW127" s="270"/>
      <c r="AX127" s="270"/>
      <c r="AY127" s="270"/>
      <c r="AZ127" s="270"/>
      <c r="BA127" s="270"/>
      <c r="BB127" s="270"/>
      <c r="BC127" s="270"/>
      <c r="BD127" s="270"/>
      <c r="BE127" s="270"/>
      <c r="BF127" s="270"/>
      <c r="BG127" s="270"/>
      <c r="BH127" s="270"/>
      <c r="BI127" s="270"/>
      <c r="BJ127" s="270"/>
      <c r="BK127" s="270"/>
    </row>
    <row r="128" spans="1:63" ht="13.5" thickBot="1">
      <c r="A128" s="254"/>
      <c r="B128" s="225"/>
      <c r="C128" s="214"/>
      <c r="D128" s="213"/>
      <c r="E128" s="215" t="s">
        <v>142</v>
      </c>
      <c r="F128" s="291"/>
      <c r="G128" s="275"/>
      <c r="H128" s="276"/>
      <c r="I128" s="267"/>
      <c r="J128" s="301"/>
      <c r="K128" s="301"/>
      <c r="L128" s="310"/>
      <c r="M128" s="316"/>
      <c r="N128" s="313"/>
      <c r="O128" s="301"/>
      <c r="P128" s="267"/>
      <c r="Q128" s="304"/>
      <c r="R128" s="304"/>
      <c r="S128" s="307"/>
      <c r="T128" s="304"/>
      <c r="U128" s="298"/>
      <c r="X128" s="198"/>
      <c r="Y128" s="198"/>
      <c r="Z128" s="198"/>
      <c r="AA128" s="198"/>
      <c r="AB128" s="198"/>
      <c r="AC128" s="198"/>
      <c r="AD128" s="198"/>
      <c r="AE128" s="198"/>
      <c r="AF128" s="198"/>
      <c r="AG128" s="198"/>
      <c r="AH128" s="198"/>
      <c r="AI128" s="198"/>
      <c r="AJ128" s="198"/>
      <c r="AK128" s="198"/>
      <c r="AL128" s="198"/>
      <c r="AM128" s="198"/>
      <c r="AN128" s="198"/>
      <c r="AO128" s="198"/>
      <c r="AP128" s="198"/>
      <c r="AS128" s="198"/>
      <c r="AT128" s="198"/>
      <c r="AU128" s="198"/>
      <c r="AV128" s="198"/>
      <c r="AW128" s="198"/>
      <c r="AX128" s="198"/>
      <c r="AY128" s="198"/>
      <c r="AZ128" s="198"/>
      <c r="BA128" s="198"/>
      <c r="BB128" s="198"/>
      <c r="BC128" s="198"/>
      <c r="BD128" s="198"/>
      <c r="BE128" s="198"/>
      <c r="BF128" s="198"/>
      <c r="BG128" s="198"/>
      <c r="BH128" s="198"/>
      <c r="BI128" s="198"/>
      <c r="BJ128" s="198"/>
      <c r="BK128" s="198"/>
    </row>
    <row r="129" spans="1:139">
      <c r="A129" s="252" t="str">
        <f>A179</f>
        <v>O3 Wet Swale</v>
      </c>
      <c r="B129" s="187"/>
      <c r="C129" s="164" t="s">
        <v>29</v>
      </c>
      <c r="D129" s="193"/>
      <c r="E129" s="164" t="s">
        <v>75</v>
      </c>
      <c r="F129" s="289">
        <f>1.7/12*('Site Data'!$F$26*$B129+'Site Data'!$F$27*($B130+$B131)+'Site Data'!$F$28*SUM($D129:$D134))</f>
        <v>0</v>
      </c>
      <c r="G129" s="271" t="s">
        <v>54</v>
      </c>
      <c r="H129" s="272"/>
      <c r="I129" s="265">
        <v>0</v>
      </c>
      <c r="J129" s="299">
        <f>AO153</f>
        <v>0</v>
      </c>
      <c r="K129" s="299">
        <f>F129+J129</f>
        <v>0</v>
      </c>
      <c r="L129" s="308" t="s">
        <v>14</v>
      </c>
      <c r="M129" s="314"/>
      <c r="N129" s="311">
        <v>0</v>
      </c>
      <c r="O129" s="299">
        <f>K129-N129</f>
        <v>0</v>
      </c>
      <c r="P129" s="265">
        <v>0.4</v>
      </c>
      <c r="Q129" s="302">
        <f>BJ153</f>
        <v>0</v>
      </c>
      <c r="R129" s="302">
        <f>1.7/12*('Site Data'!$F$26*B129*'Site Data'!$C$16+'Site Data'!$F$27*(SUMPRODUCT(B130:B131,'Site Data'!$C$19:$C$20))+'Site Data'!$F$28*(SUMPRODUCT(D129:D134,'Site Data'!$C$24:$C$29)))*2.72/43560+Q129</f>
        <v>0</v>
      </c>
      <c r="S129" s="305">
        <f>IF(K129&gt;0,IF(M129&lt;K129,(R129*N129/K129)+(M129-N129)/K129*P129*R129,(R129*N129/K129)+(K129-N129)/K129*P129*R129),0)</f>
        <v>0</v>
      </c>
      <c r="T129" s="302">
        <f>R129-S129</f>
        <v>0</v>
      </c>
      <c r="U129" s="296"/>
      <c r="X129" s="268">
        <f t="shared" ref="X129:AP129" si="34">IF($U129=X$26,$O129,0)</f>
        <v>0</v>
      </c>
      <c r="Y129" s="268">
        <f t="shared" si="34"/>
        <v>0</v>
      </c>
      <c r="Z129" s="268">
        <f t="shared" si="34"/>
        <v>0</v>
      </c>
      <c r="AA129" s="268">
        <f t="shared" si="34"/>
        <v>0</v>
      </c>
      <c r="AB129" s="268">
        <f t="shared" si="34"/>
        <v>0</v>
      </c>
      <c r="AC129" s="268">
        <f t="shared" si="34"/>
        <v>0</v>
      </c>
      <c r="AD129" s="268">
        <f t="shared" si="34"/>
        <v>0</v>
      </c>
      <c r="AE129" s="268">
        <f t="shared" si="34"/>
        <v>0</v>
      </c>
      <c r="AF129" s="268">
        <f t="shared" si="34"/>
        <v>0</v>
      </c>
      <c r="AG129" s="268">
        <f t="shared" si="34"/>
        <v>0</v>
      </c>
      <c r="AH129" s="268">
        <f t="shared" si="34"/>
        <v>0</v>
      </c>
      <c r="AI129" s="268">
        <f t="shared" si="34"/>
        <v>0</v>
      </c>
      <c r="AJ129" s="268">
        <f t="shared" si="34"/>
        <v>0</v>
      </c>
      <c r="AK129" s="268">
        <f t="shared" si="34"/>
        <v>0</v>
      </c>
      <c r="AL129" s="268">
        <f t="shared" si="34"/>
        <v>0</v>
      </c>
      <c r="AM129" s="268">
        <f t="shared" si="34"/>
        <v>0</v>
      </c>
      <c r="AN129" s="268">
        <f t="shared" si="34"/>
        <v>0</v>
      </c>
      <c r="AO129" s="268">
        <f t="shared" si="34"/>
        <v>0</v>
      </c>
      <c r="AP129" s="268">
        <f t="shared" si="34"/>
        <v>0</v>
      </c>
      <c r="AS129" s="268">
        <f t="shared" ref="AS129:BK129" si="35">IF($U129=AS$26,$T129,0)</f>
        <v>0</v>
      </c>
      <c r="AT129" s="268">
        <f t="shared" si="35"/>
        <v>0</v>
      </c>
      <c r="AU129" s="268">
        <f t="shared" si="35"/>
        <v>0</v>
      </c>
      <c r="AV129" s="268">
        <f t="shared" si="35"/>
        <v>0</v>
      </c>
      <c r="AW129" s="268">
        <f t="shared" si="35"/>
        <v>0</v>
      </c>
      <c r="AX129" s="268">
        <f t="shared" si="35"/>
        <v>0</v>
      </c>
      <c r="AY129" s="268">
        <f t="shared" si="35"/>
        <v>0</v>
      </c>
      <c r="AZ129" s="268">
        <f t="shared" si="35"/>
        <v>0</v>
      </c>
      <c r="BA129" s="268">
        <f t="shared" si="35"/>
        <v>0</v>
      </c>
      <c r="BB129" s="268">
        <f t="shared" si="35"/>
        <v>0</v>
      </c>
      <c r="BC129" s="268">
        <f t="shared" si="35"/>
        <v>0</v>
      </c>
      <c r="BD129" s="268">
        <f t="shared" si="35"/>
        <v>0</v>
      </c>
      <c r="BE129" s="268">
        <f t="shared" si="35"/>
        <v>0</v>
      </c>
      <c r="BF129" s="268">
        <f t="shared" si="35"/>
        <v>0</v>
      </c>
      <c r="BG129" s="268">
        <f t="shared" si="35"/>
        <v>0</v>
      </c>
      <c r="BH129" s="268">
        <f t="shared" si="35"/>
        <v>0</v>
      </c>
      <c r="BI129" s="268">
        <f t="shared" si="35"/>
        <v>0</v>
      </c>
      <c r="BJ129" s="268">
        <f t="shared" si="35"/>
        <v>0</v>
      </c>
      <c r="BK129" s="268">
        <f t="shared" si="35"/>
        <v>0</v>
      </c>
    </row>
    <row r="130" spans="1:139">
      <c r="A130" s="253"/>
      <c r="B130" s="188"/>
      <c r="C130" s="165" t="s">
        <v>73</v>
      </c>
      <c r="D130" s="194"/>
      <c r="E130" s="165" t="s">
        <v>76</v>
      </c>
      <c r="F130" s="290"/>
      <c r="G130" s="273"/>
      <c r="H130" s="274"/>
      <c r="I130" s="266"/>
      <c r="J130" s="300"/>
      <c r="K130" s="300"/>
      <c r="L130" s="309"/>
      <c r="M130" s="315"/>
      <c r="N130" s="312"/>
      <c r="O130" s="300"/>
      <c r="P130" s="266"/>
      <c r="Q130" s="303"/>
      <c r="R130" s="303"/>
      <c r="S130" s="306"/>
      <c r="T130" s="303"/>
      <c r="U130" s="297"/>
      <c r="X130" s="269"/>
      <c r="Y130" s="269"/>
      <c r="Z130" s="269"/>
      <c r="AA130" s="269"/>
      <c r="AB130" s="269"/>
      <c r="AC130" s="269"/>
      <c r="AD130" s="269"/>
      <c r="AE130" s="269"/>
      <c r="AF130" s="269"/>
      <c r="AG130" s="269"/>
      <c r="AH130" s="269"/>
      <c r="AI130" s="269"/>
      <c r="AJ130" s="269"/>
      <c r="AK130" s="269"/>
      <c r="AL130" s="269"/>
      <c r="AM130" s="269"/>
      <c r="AN130" s="269"/>
      <c r="AO130" s="269"/>
      <c r="AP130" s="269"/>
      <c r="AS130" s="269"/>
      <c r="AT130" s="269"/>
      <c r="AU130" s="269"/>
      <c r="AV130" s="269"/>
      <c r="AW130" s="269"/>
      <c r="AX130" s="269"/>
      <c r="AY130" s="269"/>
      <c r="AZ130" s="269"/>
      <c r="BA130" s="269"/>
      <c r="BB130" s="269"/>
      <c r="BC130" s="269"/>
      <c r="BD130" s="269"/>
      <c r="BE130" s="269"/>
      <c r="BF130" s="269"/>
      <c r="BG130" s="269"/>
      <c r="BH130" s="269"/>
      <c r="BI130" s="269"/>
      <c r="BJ130" s="269"/>
      <c r="BK130" s="269"/>
    </row>
    <row r="131" spans="1:139">
      <c r="A131" s="253"/>
      <c r="B131" s="188"/>
      <c r="C131" s="165" t="s">
        <v>74</v>
      </c>
      <c r="D131" s="194"/>
      <c r="E131" s="165" t="s">
        <v>77</v>
      </c>
      <c r="F131" s="290"/>
      <c r="G131" s="273"/>
      <c r="H131" s="274"/>
      <c r="I131" s="266"/>
      <c r="J131" s="300"/>
      <c r="K131" s="300"/>
      <c r="L131" s="309"/>
      <c r="M131" s="315"/>
      <c r="N131" s="312"/>
      <c r="O131" s="300"/>
      <c r="P131" s="266"/>
      <c r="Q131" s="303"/>
      <c r="R131" s="303"/>
      <c r="S131" s="306"/>
      <c r="T131" s="303"/>
      <c r="U131" s="297"/>
      <c r="X131" s="269"/>
      <c r="Y131" s="269"/>
      <c r="Z131" s="269"/>
      <c r="AA131" s="269"/>
      <c r="AB131" s="269"/>
      <c r="AC131" s="269"/>
      <c r="AD131" s="269"/>
      <c r="AE131" s="269"/>
      <c r="AF131" s="269"/>
      <c r="AG131" s="269"/>
      <c r="AH131" s="269"/>
      <c r="AI131" s="269"/>
      <c r="AJ131" s="269"/>
      <c r="AK131" s="269"/>
      <c r="AL131" s="269"/>
      <c r="AM131" s="269"/>
      <c r="AN131" s="269"/>
      <c r="AO131" s="269"/>
      <c r="AP131" s="269"/>
      <c r="AS131" s="269"/>
      <c r="AT131" s="269"/>
      <c r="AU131" s="269"/>
      <c r="AV131" s="269"/>
      <c r="AW131" s="269"/>
      <c r="AX131" s="269"/>
      <c r="AY131" s="269"/>
      <c r="AZ131" s="269"/>
      <c r="BA131" s="269"/>
      <c r="BB131" s="269"/>
      <c r="BC131" s="269"/>
      <c r="BD131" s="269"/>
      <c r="BE131" s="269"/>
      <c r="BF131" s="269"/>
      <c r="BG131" s="269"/>
      <c r="BH131" s="269"/>
      <c r="BI131" s="269"/>
      <c r="BJ131" s="269"/>
      <c r="BK131" s="269"/>
    </row>
    <row r="132" spans="1:139">
      <c r="A132" s="253"/>
      <c r="B132" s="222"/>
      <c r="C132" s="166"/>
      <c r="D132" s="194"/>
      <c r="E132" s="167" t="s">
        <v>78</v>
      </c>
      <c r="F132" s="290"/>
      <c r="G132" s="273"/>
      <c r="H132" s="274"/>
      <c r="I132" s="266"/>
      <c r="J132" s="300"/>
      <c r="K132" s="300"/>
      <c r="L132" s="309"/>
      <c r="M132" s="315"/>
      <c r="N132" s="312"/>
      <c r="O132" s="300"/>
      <c r="P132" s="266"/>
      <c r="Q132" s="303"/>
      <c r="R132" s="303"/>
      <c r="S132" s="306"/>
      <c r="T132" s="303"/>
      <c r="U132" s="297"/>
      <c r="X132" s="269"/>
      <c r="Y132" s="269"/>
      <c r="Z132" s="269"/>
      <c r="AA132" s="269"/>
      <c r="AB132" s="269"/>
      <c r="AC132" s="269"/>
      <c r="AD132" s="269"/>
      <c r="AE132" s="269"/>
      <c r="AF132" s="269"/>
      <c r="AG132" s="269"/>
      <c r="AH132" s="269"/>
      <c r="AI132" s="269"/>
      <c r="AJ132" s="269"/>
      <c r="AK132" s="269"/>
      <c r="AL132" s="269"/>
      <c r="AM132" s="269"/>
      <c r="AN132" s="269"/>
      <c r="AO132" s="269"/>
      <c r="AP132" s="269"/>
      <c r="AS132" s="269"/>
      <c r="AT132" s="269"/>
      <c r="AU132" s="269"/>
      <c r="AV132" s="269"/>
      <c r="AW132" s="269"/>
      <c r="AX132" s="269"/>
      <c r="AY132" s="269"/>
      <c r="AZ132" s="269"/>
      <c r="BA132" s="269"/>
      <c r="BB132" s="269"/>
      <c r="BC132" s="269"/>
      <c r="BD132" s="269"/>
      <c r="BE132" s="269"/>
      <c r="BF132" s="269"/>
      <c r="BG132" s="269"/>
      <c r="BH132" s="269"/>
      <c r="BI132" s="269"/>
      <c r="BJ132" s="269"/>
      <c r="BK132" s="269"/>
    </row>
    <row r="133" spans="1:139">
      <c r="A133" s="253"/>
      <c r="B133" s="224"/>
      <c r="C133" s="178"/>
      <c r="D133" s="196"/>
      <c r="E133" s="179" t="s">
        <v>79</v>
      </c>
      <c r="F133" s="290"/>
      <c r="G133" s="273"/>
      <c r="H133" s="274"/>
      <c r="I133" s="266"/>
      <c r="J133" s="300"/>
      <c r="K133" s="300"/>
      <c r="L133" s="309"/>
      <c r="M133" s="315"/>
      <c r="N133" s="312"/>
      <c r="O133" s="300"/>
      <c r="P133" s="266"/>
      <c r="Q133" s="303"/>
      <c r="R133" s="303"/>
      <c r="S133" s="306"/>
      <c r="T133" s="303"/>
      <c r="U133" s="297"/>
      <c r="X133" s="270"/>
      <c r="Y133" s="270"/>
      <c r="Z133" s="270"/>
      <c r="AA133" s="270"/>
      <c r="AB133" s="270"/>
      <c r="AC133" s="270"/>
      <c r="AD133" s="270"/>
      <c r="AE133" s="270"/>
      <c r="AF133" s="270"/>
      <c r="AG133" s="270"/>
      <c r="AH133" s="270"/>
      <c r="AI133" s="270"/>
      <c r="AJ133" s="270"/>
      <c r="AK133" s="270"/>
      <c r="AL133" s="270"/>
      <c r="AM133" s="270"/>
      <c r="AN133" s="270"/>
      <c r="AO133" s="270"/>
      <c r="AP133" s="270"/>
      <c r="AS133" s="270"/>
      <c r="AT133" s="270"/>
      <c r="AU133" s="270"/>
      <c r="AV133" s="270"/>
      <c r="AW133" s="270"/>
      <c r="AX133" s="270"/>
      <c r="AY133" s="270"/>
      <c r="AZ133" s="270"/>
      <c r="BA133" s="270"/>
      <c r="BB133" s="270"/>
      <c r="BC133" s="270"/>
      <c r="BD133" s="270"/>
      <c r="BE133" s="270"/>
      <c r="BF133" s="270"/>
      <c r="BG133" s="270"/>
      <c r="BH133" s="270"/>
      <c r="BI133" s="270"/>
      <c r="BJ133" s="270"/>
      <c r="BK133" s="270"/>
    </row>
    <row r="134" spans="1:139" ht="13.5" thickBot="1">
      <c r="A134" s="254"/>
      <c r="B134" s="223"/>
      <c r="C134" s="168"/>
      <c r="D134" s="195"/>
      <c r="E134" s="169" t="s">
        <v>142</v>
      </c>
      <c r="F134" s="291"/>
      <c r="G134" s="275"/>
      <c r="H134" s="276"/>
      <c r="I134" s="267"/>
      <c r="J134" s="301"/>
      <c r="K134" s="301"/>
      <c r="L134" s="310"/>
      <c r="M134" s="316"/>
      <c r="N134" s="313"/>
      <c r="O134" s="301"/>
      <c r="P134" s="267"/>
      <c r="Q134" s="304"/>
      <c r="R134" s="304"/>
      <c r="S134" s="307"/>
      <c r="T134" s="304"/>
      <c r="U134" s="298"/>
      <c r="X134" s="198"/>
      <c r="Y134" s="198"/>
      <c r="Z134" s="198"/>
      <c r="AA134" s="198"/>
      <c r="AB134" s="198"/>
      <c r="AC134" s="198"/>
      <c r="AD134" s="198"/>
      <c r="AE134" s="198"/>
      <c r="AF134" s="198"/>
      <c r="AG134" s="198"/>
      <c r="AH134" s="198"/>
      <c r="AI134" s="198"/>
      <c r="AJ134" s="198"/>
      <c r="AK134" s="198"/>
      <c r="AL134" s="198"/>
      <c r="AM134" s="198"/>
      <c r="AN134" s="198"/>
      <c r="AO134" s="198"/>
      <c r="AP134" s="198"/>
      <c r="AS134" s="198"/>
      <c r="AT134" s="198"/>
      <c r="AU134" s="198"/>
      <c r="AV134" s="198"/>
      <c r="AW134" s="198"/>
      <c r="AX134" s="198"/>
      <c r="AY134" s="198"/>
      <c r="AZ134" s="198"/>
      <c r="BA134" s="198"/>
      <c r="BB134" s="198"/>
      <c r="BC134" s="198"/>
      <c r="BD134" s="198"/>
      <c r="BE134" s="198"/>
      <c r="BF134" s="198"/>
      <c r="BG134" s="198"/>
      <c r="BH134" s="198"/>
      <c r="BI134" s="198"/>
      <c r="BJ134" s="198"/>
      <c r="BK134" s="198"/>
    </row>
    <row r="135" spans="1:139" s="109" customFormat="1">
      <c r="A135" s="252" t="str">
        <f>A180</f>
        <v>PP1 Proprietary Practice</v>
      </c>
      <c r="B135" s="187"/>
      <c r="C135" s="164" t="s">
        <v>29</v>
      </c>
      <c r="D135" s="193"/>
      <c r="E135" s="164" t="s">
        <v>75</v>
      </c>
      <c r="F135" s="289">
        <f>1.7/12*('Site Data'!$F$26*$B135+'Site Data'!$F$27*($B136+$B137)+'Site Data'!$F$28*SUM($D135:$D140))</f>
        <v>0</v>
      </c>
      <c r="G135" s="271" t="s">
        <v>55</v>
      </c>
      <c r="H135" s="272"/>
      <c r="I135" s="325"/>
      <c r="J135" s="299">
        <f>AP153</f>
        <v>0</v>
      </c>
      <c r="K135" s="299">
        <f>F135+J135</f>
        <v>0</v>
      </c>
      <c r="L135" s="308" t="s">
        <v>14</v>
      </c>
      <c r="M135" s="314"/>
      <c r="N135" s="311">
        <f>IF(M135*I135&lt;=K135,M135*I135,K135)</f>
        <v>0</v>
      </c>
      <c r="O135" s="299">
        <f>K135-N135</f>
        <v>0</v>
      </c>
      <c r="P135" s="325"/>
      <c r="Q135" s="302">
        <f>BK153</f>
        <v>0</v>
      </c>
      <c r="R135" s="302">
        <f>1.7/12*('Site Data'!$F$26*B135*'Site Data'!$C$16+'Site Data'!$F$27*(SUMPRODUCT(B136:B137,'Site Data'!$C$19:$C$20))+'Site Data'!$F$28*(SUMPRODUCT(D135:D140,'Site Data'!$C$24:$C$29)))*2.72/43560+Q135</f>
        <v>0</v>
      </c>
      <c r="S135" s="305">
        <f>IF(K135&gt;0,IF(M135&lt;K135,(R135*N135/K135)+(M135-N135)/K135*P135*R135,(R135*N135/K135)+(K135-N135)/K135*P135*R135),0)</f>
        <v>0</v>
      </c>
      <c r="T135" s="302">
        <f>R135-S135</f>
        <v>0</v>
      </c>
      <c r="U135" s="296"/>
      <c r="V135" s="26"/>
      <c r="W135" s="27"/>
      <c r="X135" s="328">
        <f t="shared" ref="X135:AP135" si="36">IF($U135=X$26,$O135,0)</f>
        <v>0</v>
      </c>
      <c r="Y135" s="268">
        <f t="shared" si="36"/>
        <v>0</v>
      </c>
      <c r="Z135" s="268">
        <f t="shared" si="36"/>
        <v>0</v>
      </c>
      <c r="AA135" s="268">
        <f t="shared" si="36"/>
        <v>0</v>
      </c>
      <c r="AB135" s="268">
        <f t="shared" si="36"/>
        <v>0</v>
      </c>
      <c r="AC135" s="268">
        <f t="shared" si="36"/>
        <v>0</v>
      </c>
      <c r="AD135" s="268">
        <f t="shared" si="36"/>
        <v>0</v>
      </c>
      <c r="AE135" s="268">
        <f t="shared" si="36"/>
        <v>0</v>
      </c>
      <c r="AF135" s="268">
        <f t="shared" si="36"/>
        <v>0</v>
      </c>
      <c r="AG135" s="268">
        <f t="shared" si="36"/>
        <v>0</v>
      </c>
      <c r="AH135" s="268">
        <f t="shared" si="36"/>
        <v>0</v>
      </c>
      <c r="AI135" s="268">
        <f t="shared" si="36"/>
        <v>0</v>
      </c>
      <c r="AJ135" s="268">
        <f t="shared" si="36"/>
        <v>0</v>
      </c>
      <c r="AK135" s="268">
        <f t="shared" si="36"/>
        <v>0</v>
      </c>
      <c r="AL135" s="268">
        <f t="shared" si="36"/>
        <v>0</v>
      </c>
      <c r="AM135" s="268">
        <f t="shared" si="36"/>
        <v>0</v>
      </c>
      <c r="AN135" s="268">
        <f t="shared" si="36"/>
        <v>0</v>
      </c>
      <c r="AO135" s="268">
        <f t="shared" si="36"/>
        <v>0</v>
      </c>
      <c r="AP135" s="319">
        <f t="shared" si="36"/>
        <v>0</v>
      </c>
      <c r="AQ135" s="28"/>
      <c r="AR135" s="28"/>
      <c r="AS135" s="268">
        <f t="shared" ref="AS135:BK135" si="37">IF($U135=AS$26,$T135,0)</f>
        <v>0</v>
      </c>
      <c r="AT135" s="268">
        <f t="shared" si="37"/>
        <v>0</v>
      </c>
      <c r="AU135" s="268">
        <f t="shared" si="37"/>
        <v>0</v>
      </c>
      <c r="AV135" s="268">
        <f t="shared" si="37"/>
        <v>0</v>
      </c>
      <c r="AW135" s="268">
        <f t="shared" si="37"/>
        <v>0</v>
      </c>
      <c r="AX135" s="268">
        <f t="shared" si="37"/>
        <v>0</v>
      </c>
      <c r="AY135" s="268">
        <f t="shared" si="37"/>
        <v>0</v>
      </c>
      <c r="AZ135" s="268">
        <f t="shared" si="37"/>
        <v>0</v>
      </c>
      <c r="BA135" s="268">
        <f t="shared" si="37"/>
        <v>0</v>
      </c>
      <c r="BB135" s="268">
        <f t="shared" si="37"/>
        <v>0</v>
      </c>
      <c r="BC135" s="268">
        <f t="shared" si="37"/>
        <v>0</v>
      </c>
      <c r="BD135" s="268">
        <f t="shared" si="37"/>
        <v>0</v>
      </c>
      <c r="BE135" s="268">
        <f t="shared" si="37"/>
        <v>0</v>
      </c>
      <c r="BF135" s="268">
        <f t="shared" si="37"/>
        <v>0</v>
      </c>
      <c r="BG135" s="268">
        <f t="shared" si="37"/>
        <v>0</v>
      </c>
      <c r="BH135" s="268">
        <f t="shared" si="37"/>
        <v>0</v>
      </c>
      <c r="BI135" s="268">
        <f t="shared" si="37"/>
        <v>0</v>
      </c>
      <c r="BJ135" s="268">
        <f t="shared" si="37"/>
        <v>0</v>
      </c>
      <c r="BK135" s="268">
        <f t="shared" si="37"/>
        <v>0</v>
      </c>
      <c r="BL135" s="28"/>
      <c r="BM135" s="28"/>
      <c r="BN135" s="28"/>
      <c r="BO135" s="28"/>
      <c r="BP135" s="28"/>
      <c r="BQ135" s="28"/>
      <c r="BR135" s="28"/>
      <c r="BS135" s="28"/>
      <c r="BT135" s="28"/>
      <c r="BU135" s="28"/>
      <c r="BV135" s="28"/>
      <c r="BW135" s="28"/>
      <c r="BX135" s="28"/>
      <c r="BY135" s="28"/>
      <c r="BZ135" s="28"/>
      <c r="CA135" s="28"/>
      <c r="CB135" s="28"/>
      <c r="CC135" s="28"/>
      <c r="CD135" s="28"/>
      <c r="CE135" s="28"/>
      <c r="CF135" s="28"/>
      <c r="CG135" s="28"/>
      <c r="CH135" s="28"/>
      <c r="CI135" s="28"/>
      <c r="CJ135" s="28"/>
      <c r="CK135" s="28"/>
      <c r="CL135" s="28"/>
      <c r="CM135" s="28"/>
      <c r="CN135" s="28"/>
      <c r="CO135" s="28"/>
      <c r="CP135" s="28"/>
      <c r="CQ135" s="28"/>
      <c r="CR135" s="28"/>
      <c r="CS135" s="28"/>
      <c r="CT135" s="28"/>
      <c r="CU135" s="28"/>
      <c r="CV135" s="28"/>
      <c r="CW135" s="28"/>
      <c r="CX135" s="28"/>
      <c r="CY135" s="28"/>
      <c r="CZ135" s="28"/>
      <c r="DA135" s="28"/>
      <c r="DB135" s="28"/>
      <c r="DC135" s="28"/>
      <c r="DD135" s="28"/>
      <c r="DE135" s="28"/>
      <c r="DF135" s="28"/>
      <c r="DG135" s="28"/>
      <c r="DH135" s="28"/>
      <c r="DI135" s="28"/>
      <c r="DJ135" s="28"/>
      <c r="DK135" s="28"/>
      <c r="DL135" s="28"/>
      <c r="DM135" s="28"/>
      <c r="DN135" s="28"/>
      <c r="DO135" s="28"/>
      <c r="DP135" s="28"/>
      <c r="DQ135" s="28"/>
      <c r="DR135" s="28"/>
      <c r="DS135" s="28"/>
      <c r="DT135" s="28"/>
      <c r="DU135" s="28"/>
      <c r="DV135" s="28"/>
      <c r="DW135" s="28"/>
      <c r="DX135" s="28"/>
      <c r="DY135" s="28"/>
      <c r="DZ135" s="28"/>
      <c r="EA135" s="28"/>
      <c r="EB135" s="28"/>
      <c r="EC135" s="28"/>
      <c r="ED135" s="28"/>
      <c r="EE135" s="28"/>
      <c r="EF135" s="28"/>
      <c r="EG135" s="28"/>
      <c r="EH135" s="28"/>
      <c r="EI135" s="28"/>
    </row>
    <row r="136" spans="1:139" s="109" customFormat="1">
      <c r="A136" s="253"/>
      <c r="B136" s="188"/>
      <c r="C136" s="165" t="s">
        <v>73</v>
      </c>
      <c r="D136" s="194"/>
      <c r="E136" s="165" t="s">
        <v>76</v>
      </c>
      <c r="F136" s="290"/>
      <c r="G136" s="273"/>
      <c r="H136" s="274"/>
      <c r="I136" s="326"/>
      <c r="J136" s="300"/>
      <c r="K136" s="300"/>
      <c r="L136" s="309"/>
      <c r="M136" s="315"/>
      <c r="N136" s="312"/>
      <c r="O136" s="300"/>
      <c r="P136" s="326"/>
      <c r="Q136" s="303"/>
      <c r="R136" s="303"/>
      <c r="S136" s="306"/>
      <c r="T136" s="303"/>
      <c r="U136" s="297"/>
      <c r="V136" s="26"/>
      <c r="W136" s="27"/>
      <c r="X136" s="329"/>
      <c r="Y136" s="269"/>
      <c r="Z136" s="269"/>
      <c r="AA136" s="269"/>
      <c r="AB136" s="269"/>
      <c r="AC136" s="269"/>
      <c r="AD136" s="269"/>
      <c r="AE136" s="269"/>
      <c r="AF136" s="269"/>
      <c r="AG136" s="269"/>
      <c r="AH136" s="269"/>
      <c r="AI136" s="269"/>
      <c r="AJ136" s="269"/>
      <c r="AK136" s="269"/>
      <c r="AL136" s="269"/>
      <c r="AM136" s="269"/>
      <c r="AN136" s="269"/>
      <c r="AO136" s="269"/>
      <c r="AP136" s="320"/>
      <c r="AQ136" s="28"/>
      <c r="AR136" s="28"/>
      <c r="AS136" s="269"/>
      <c r="AT136" s="269"/>
      <c r="AU136" s="269"/>
      <c r="AV136" s="269"/>
      <c r="AW136" s="269"/>
      <c r="AX136" s="269"/>
      <c r="AY136" s="269"/>
      <c r="AZ136" s="269"/>
      <c r="BA136" s="269"/>
      <c r="BB136" s="269"/>
      <c r="BC136" s="269"/>
      <c r="BD136" s="269"/>
      <c r="BE136" s="269"/>
      <c r="BF136" s="269"/>
      <c r="BG136" s="269"/>
      <c r="BH136" s="269"/>
      <c r="BI136" s="269"/>
      <c r="BJ136" s="269"/>
      <c r="BK136" s="269"/>
      <c r="BL136" s="28"/>
      <c r="BM136" s="28"/>
      <c r="BN136" s="28"/>
      <c r="BO136" s="28"/>
      <c r="BP136" s="28"/>
      <c r="BQ136" s="28"/>
      <c r="BR136" s="28"/>
      <c r="BS136" s="28"/>
      <c r="BT136" s="28"/>
      <c r="BU136" s="28"/>
      <c r="BV136" s="28"/>
      <c r="BW136" s="28"/>
      <c r="BX136" s="28"/>
      <c r="BY136" s="28"/>
      <c r="BZ136" s="28"/>
      <c r="CA136" s="28"/>
      <c r="CB136" s="28"/>
      <c r="CC136" s="28"/>
      <c r="CD136" s="28"/>
      <c r="CE136" s="28"/>
      <c r="CF136" s="28"/>
      <c r="CG136" s="28"/>
      <c r="CH136" s="28"/>
      <c r="CI136" s="28"/>
      <c r="CJ136" s="28"/>
      <c r="CK136" s="28"/>
      <c r="CL136" s="28"/>
      <c r="CM136" s="28"/>
      <c r="CN136" s="28"/>
      <c r="CO136" s="28"/>
      <c r="CP136" s="28"/>
      <c r="CQ136" s="28"/>
      <c r="CR136" s="28"/>
      <c r="CS136" s="28"/>
      <c r="CT136" s="28"/>
      <c r="CU136" s="28"/>
      <c r="CV136" s="28"/>
      <c r="CW136" s="28"/>
      <c r="CX136" s="28"/>
      <c r="CY136" s="28"/>
      <c r="CZ136" s="28"/>
      <c r="DA136" s="28"/>
      <c r="DB136" s="28"/>
      <c r="DC136" s="28"/>
      <c r="DD136" s="28"/>
      <c r="DE136" s="28"/>
      <c r="DF136" s="28"/>
      <c r="DG136" s="28"/>
      <c r="DH136" s="28"/>
      <c r="DI136" s="28"/>
      <c r="DJ136" s="28"/>
      <c r="DK136" s="28"/>
      <c r="DL136" s="28"/>
      <c r="DM136" s="28"/>
      <c r="DN136" s="28"/>
      <c r="DO136" s="28"/>
      <c r="DP136" s="28"/>
      <c r="DQ136" s="28"/>
      <c r="DR136" s="28"/>
      <c r="DS136" s="28"/>
      <c r="DT136" s="28"/>
      <c r="DU136" s="28"/>
      <c r="DV136" s="28"/>
      <c r="DW136" s="28"/>
      <c r="DX136" s="28"/>
      <c r="DY136" s="28"/>
      <c r="DZ136" s="28"/>
      <c r="EA136" s="28"/>
      <c r="EB136" s="28"/>
      <c r="EC136" s="28"/>
      <c r="ED136" s="28"/>
      <c r="EE136" s="28"/>
      <c r="EF136" s="28"/>
      <c r="EG136" s="28"/>
      <c r="EH136" s="28"/>
      <c r="EI136" s="28"/>
    </row>
    <row r="137" spans="1:139" s="109" customFormat="1">
      <c r="A137" s="253"/>
      <c r="B137" s="188"/>
      <c r="C137" s="165" t="s">
        <v>74</v>
      </c>
      <c r="D137" s="194"/>
      <c r="E137" s="165" t="s">
        <v>77</v>
      </c>
      <c r="F137" s="290"/>
      <c r="G137" s="273"/>
      <c r="H137" s="274"/>
      <c r="I137" s="326"/>
      <c r="J137" s="300"/>
      <c r="K137" s="300"/>
      <c r="L137" s="309"/>
      <c r="M137" s="315"/>
      <c r="N137" s="312"/>
      <c r="O137" s="300"/>
      <c r="P137" s="326"/>
      <c r="Q137" s="303"/>
      <c r="R137" s="303"/>
      <c r="S137" s="306"/>
      <c r="T137" s="303"/>
      <c r="U137" s="297"/>
      <c r="V137" s="26"/>
      <c r="W137" s="27"/>
      <c r="X137" s="329"/>
      <c r="Y137" s="269"/>
      <c r="Z137" s="269"/>
      <c r="AA137" s="269"/>
      <c r="AB137" s="269"/>
      <c r="AC137" s="269"/>
      <c r="AD137" s="269"/>
      <c r="AE137" s="269"/>
      <c r="AF137" s="269"/>
      <c r="AG137" s="269"/>
      <c r="AH137" s="269"/>
      <c r="AI137" s="269"/>
      <c r="AJ137" s="269"/>
      <c r="AK137" s="269"/>
      <c r="AL137" s="269"/>
      <c r="AM137" s="269"/>
      <c r="AN137" s="269"/>
      <c r="AO137" s="269"/>
      <c r="AP137" s="320"/>
      <c r="AQ137" s="28"/>
      <c r="AR137" s="28"/>
      <c r="AS137" s="269"/>
      <c r="AT137" s="269"/>
      <c r="AU137" s="269"/>
      <c r="AV137" s="269"/>
      <c r="AW137" s="269"/>
      <c r="AX137" s="269"/>
      <c r="AY137" s="269"/>
      <c r="AZ137" s="269"/>
      <c r="BA137" s="269"/>
      <c r="BB137" s="269"/>
      <c r="BC137" s="269"/>
      <c r="BD137" s="269"/>
      <c r="BE137" s="269"/>
      <c r="BF137" s="269"/>
      <c r="BG137" s="269"/>
      <c r="BH137" s="269"/>
      <c r="BI137" s="269"/>
      <c r="BJ137" s="269"/>
      <c r="BK137" s="269"/>
      <c r="BL137" s="28"/>
      <c r="BM137" s="28"/>
      <c r="BN137" s="28"/>
      <c r="BO137" s="28"/>
      <c r="BP137" s="28"/>
      <c r="BQ137" s="28"/>
      <c r="BR137" s="28"/>
      <c r="BS137" s="28"/>
      <c r="BT137" s="28"/>
      <c r="BU137" s="28"/>
      <c r="BV137" s="28"/>
      <c r="BW137" s="28"/>
      <c r="BX137" s="28"/>
      <c r="BY137" s="28"/>
      <c r="BZ137" s="28"/>
      <c r="CA137" s="28"/>
      <c r="CB137" s="28"/>
      <c r="CC137" s="28"/>
      <c r="CD137" s="28"/>
      <c r="CE137" s="28"/>
      <c r="CF137" s="28"/>
      <c r="CG137" s="28"/>
      <c r="CH137" s="28"/>
      <c r="CI137" s="28"/>
      <c r="CJ137" s="28"/>
      <c r="CK137" s="28"/>
      <c r="CL137" s="28"/>
      <c r="CM137" s="28"/>
      <c r="CN137" s="28"/>
      <c r="CO137" s="28"/>
      <c r="CP137" s="28"/>
      <c r="CQ137" s="28"/>
      <c r="CR137" s="28"/>
      <c r="CS137" s="28"/>
      <c r="CT137" s="28"/>
      <c r="CU137" s="28"/>
      <c r="CV137" s="28"/>
      <c r="CW137" s="28"/>
      <c r="CX137" s="28"/>
      <c r="CY137" s="28"/>
      <c r="CZ137" s="28"/>
      <c r="DA137" s="28"/>
      <c r="DB137" s="28"/>
      <c r="DC137" s="28"/>
      <c r="DD137" s="28"/>
      <c r="DE137" s="28"/>
      <c r="DF137" s="28"/>
      <c r="DG137" s="28"/>
      <c r="DH137" s="28"/>
      <c r="DI137" s="28"/>
      <c r="DJ137" s="28"/>
      <c r="DK137" s="28"/>
      <c r="DL137" s="28"/>
      <c r="DM137" s="28"/>
      <c r="DN137" s="28"/>
      <c r="DO137" s="28"/>
      <c r="DP137" s="28"/>
      <c r="DQ137" s="28"/>
      <c r="DR137" s="28"/>
      <c r="DS137" s="28"/>
      <c r="DT137" s="28"/>
      <c r="DU137" s="28"/>
      <c r="DV137" s="28"/>
      <c r="DW137" s="28"/>
      <c r="DX137" s="28"/>
      <c r="DY137" s="28"/>
      <c r="DZ137" s="28"/>
      <c r="EA137" s="28"/>
      <c r="EB137" s="28"/>
      <c r="EC137" s="28"/>
      <c r="ED137" s="28"/>
      <c r="EE137" s="28"/>
      <c r="EF137" s="28"/>
      <c r="EG137" s="28"/>
      <c r="EH137" s="28"/>
      <c r="EI137" s="28"/>
    </row>
    <row r="138" spans="1:139" s="109" customFormat="1">
      <c r="A138" s="253"/>
      <c r="B138" s="222"/>
      <c r="C138" s="166"/>
      <c r="D138" s="194"/>
      <c r="E138" s="167" t="s">
        <v>78</v>
      </c>
      <c r="F138" s="290"/>
      <c r="G138" s="273"/>
      <c r="H138" s="274"/>
      <c r="I138" s="326"/>
      <c r="J138" s="300"/>
      <c r="K138" s="300"/>
      <c r="L138" s="309"/>
      <c r="M138" s="315"/>
      <c r="N138" s="312"/>
      <c r="O138" s="300"/>
      <c r="P138" s="326"/>
      <c r="Q138" s="303"/>
      <c r="R138" s="303"/>
      <c r="S138" s="306"/>
      <c r="T138" s="303"/>
      <c r="U138" s="297"/>
      <c r="V138" s="26"/>
      <c r="W138" s="27"/>
      <c r="X138" s="329"/>
      <c r="Y138" s="269"/>
      <c r="Z138" s="269"/>
      <c r="AA138" s="269"/>
      <c r="AB138" s="269"/>
      <c r="AC138" s="269"/>
      <c r="AD138" s="269"/>
      <c r="AE138" s="269"/>
      <c r="AF138" s="269"/>
      <c r="AG138" s="269"/>
      <c r="AH138" s="269"/>
      <c r="AI138" s="269"/>
      <c r="AJ138" s="269"/>
      <c r="AK138" s="269"/>
      <c r="AL138" s="269"/>
      <c r="AM138" s="269"/>
      <c r="AN138" s="269"/>
      <c r="AO138" s="269"/>
      <c r="AP138" s="320"/>
      <c r="AQ138" s="28"/>
      <c r="AR138" s="28"/>
      <c r="AS138" s="269"/>
      <c r="AT138" s="269"/>
      <c r="AU138" s="269"/>
      <c r="AV138" s="269"/>
      <c r="AW138" s="269"/>
      <c r="AX138" s="269"/>
      <c r="AY138" s="269"/>
      <c r="AZ138" s="269"/>
      <c r="BA138" s="269"/>
      <c r="BB138" s="269"/>
      <c r="BC138" s="269"/>
      <c r="BD138" s="269"/>
      <c r="BE138" s="269"/>
      <c r="BF138" s="269"/>
      <c r="BG138" s="269"/>
      <c r="BH138" s="269"/>
      <c r="BI138" s="269"/>
      <c r="BJ138" s="269"/>
      <c r="BK138" s="269"/>
      <c r="BL138" s="28"/>
      <c r="BM138" s="28"/>
      <c r="BN138" s="28"/>
      <c r="BO138" s="28"/>
      <c r="BP138" s="28"/>
      <c r="BQ138" s="28"/>
      <c r="BR138" s="28"/>
      <c r="BS138" s="28"/>
      <c r="BT138" s="28"/>
      <c r="BU138" s="28"/>
      <c r="BV138" s="28"/>
      <c r="BW138" s="28"/>
      <c r="BX138" s="28"/>
      <c r="BY138" s="28"/>
      <c r="BZ138" s="28"/>
      <c r="CA138" s="28"/>
      <c r="CB138" s="28"/>
      <c r="CC138" s="28"/>
      <c r="CD138" s="28"/>
      <c r="CE138" s="28"/>
      <c r="CF138" s="28"/>
      <c r="CG138" s="28"/>
      <c r="CH138" s="28"/>
      <c r="CI138" s="28"/>
      <c r="CJ138" s="28"/>
      <c r="CK138" s="28"/>
      <c r="CL138" s="28"/>
      <c r="CM138" s="28"/>
      <c r="CN138" s="28"/>
      <c r="CO138" s="28"/>
      <c r="CP138" s="28"/>
      <c r="CQ138" s="28"/>
      <c r="CR138" s="28"/>
      <c r="CS138" s="28"/>
      <c r="CT138" s="28"/>
      <c r="CU138" s="28"/>
      <c r="CV138" s="28"/>
      <c r="CW138" s="28"/>
      <c r="CX138" s="28"/>
      <c r="CY138" s="28"/>
      <c r="CZ138" s="28"/>
      <c r="DA138" s="28"/>
      <c r="DB138" s="28"/>
      <c r="DC138" s="28"/>
      <c r="DD138" s="28"/>
      <c r="DE138" s="28"/>
      <c r="DF138" s="28"/>
      <c r="DG138" s="28"/>
      <c r="DH138" s="28"/>
      <c r="DI138" s="28"/>
      <c r="DJ138" s="28"/>
      <c r="DK138" s="28"/>
      <c r="DL138" s="28"/>
      <c r="DM138" s="28"/>
      <c r="DN138" s="28"/>
      <c r="DO138" s="28"/>
      <c r="DP138" s="28"/>
      <c r="DQ138" s="28"/>
      <c r="DR138" s="28"/>
      <c r="DS138" s="28"/>
      <c r="DT138" s="28"/>
      <c r="DU138" s="28"/>
      <c r="DV138" s="28"/>
      <c r="DW138" s="28"/>
      <c r="DX138" s="28"/>
      <c r="DY138" s="28"/>
      <c r="DZ138" s="28"/>
      <c r="EA138" s="28"/>
      <c r="EB138" s="28"/>
      <c r="EC138" s="28"/>
      <c r="ED138" s="28"/>
      <c r="EE138" s="28"/>
      <c r="EF138" s="28"/>
      <c r="EG138" s="28"/>
      <c r="EH138" s="28"/>
      <c r="EI138" s="28"/>
    </row>
    <row r="139" spans="1:139" s="109" customFormat="1">
      <c r="A139" s="253"/>
      <c r="B139" s="222"/>
      <c r="C139" s="166"/>
      <c r="D139" s="194"/>
      <c r="E139" s="167" t="s">
        <v>79</v>
      </c>
      <c r="F139" s="290"/>
      <c r="G139" s="273"/>
      <c r="H139" s="274"/>
      <c r="I139" s="326"/>
      <c r="J139" s="300"/>
      <c r="K139" s="300"/>
      <c r="L139" s="309"/>
      <c r="M139" s="315"/>
      <c r="N139" s="312"/>
      <c r="O139" s="300"/>
      <c r="P139" s="326"/>
      <c r="Q139" s="303"/>
      <c r="R139" s="303"/>
      <c r="S139" s="306"/>
      <c r="T139" s="303"/>
      <c r="U139" s="297"/>
      <c r="V139" s="26"/>
      <c r="W139" s="27"/>
      <c r="X139" s="330"/>
      <c r="Y139" s="270"/>
      <c r="Z139" s="270"/>
      <c r="AA139" s="270"/>
      <c r="AB139" s="270"/>
      <c r="AC139" s="270"/>
      <c r="AD139" s="270"/>
      <c r="AE139" s="270"/>
      <c r="AF139" s="270"/>
      <c r="AG139" s="270"/>
      <c r="AH139" s="270"/>
      <c r="AI139" s="270"/>
      <c r="AJ139" s="270"/>
      <c r="AK139" s="270"/>
      <c r="AL139" s="270"/>
      <c r="AM139" s="270"/>
      <c r="AN139" s="270"/>
      <c r="AO139" s="270"/>
      <c r="AP139" s="321"/>
      <c r="AQ139" s="28"/>
      <c r="AR139" s="28"/>
      <c r="AS139" s="270"/>
      <c r="AT139" s="270"/>
      <c r="AU139" s="270"/>
      <c r="AV139" s="270"/>
      <c r="AW139" s="270"/>
      <c r="AX139" s="270"/>
      <c r="AY139" s="270"/>
      <c r="AZ139" s="270"/>
      <c r="BA139" s="270"/>
      <c r="BB139" s="270"/>
      <c r="BC139" s="270"/>
      <c r="BD139" s="270"/>
      <c r="BE139" s="270"/>
      <c r="BF139" s="270"/>
      <c r="BG139" s="270"/>
      <c r="BH139" s="270"/>
      <c r="BI139" s="270"/>
      <c r="BJ139" s="270"/>
      <c r="BK139" s="270"/>
      <c r="BL139" s="28"/>
      <c r="BM139" s="28"/>
      <c r="BN139" s="28"/>
      <c r="BO139" s="28"/>
      <c r="BP139" s="28"/>
      <c r="BQ139" s="28"/>
      <c r="BR139" s="28"/>
      <c r="BS139" s="28"/>
      <c r="BT139" s="28"/>
      <c r="BU139" s="28"/>
      <c r="BV139" s="28"/>
      <c r="BW139" s="28"/>
      <c r="BX139" s="28"/>
      <c r="BY139" s="28"/>
      <c r="BZ139" s="28"/>
      <c r="CA139" s="28"/>
      <c r="CB139" s="28"/>
      <c r="CC139" s="28"/>
      <c r="CD139" s="28"/>
      <c r="CE139" s="28"/>
      <c r="CF139" s="28"/>
      <c r="CG139" s="28"/>
      <c r="CH139" s="28"/>
      <c r="CI139" s="28"/>
      <c r="CJ139" s="28"/>
      <c r="CK139" s="28"/>
      <c r="CL139" s="28"/>
      <c r="CM139" s="28"/>
      <c r="CN139" s="28"/>
      <c r="CO139" s="28"/>
      <c r="CP139" s="28"/>
      <c r="CQ139" s="28"/>
      <c r="CR139" s="28"/>
      <c r="CS139" s="28"/>
      <c r="CT139" s="28"/>
      <c r="CU139" s="28"/>
      <c r="CV139" s="28"/>
      <c r="CW139" s="28"/>
      <c r="CX139" s="28"/>
      <c r="CY139" s="28"/>
      <c r="CZ139" s="28"/>
      <c r="DA139" s="28"/>
      <c r="DB139" s="28"/>
      <c r="DC139" s="28"/>
      <c r="DD139" s="28"/>
      <c r="DE139" s="28"/>
      <c r="DF139" s="28"/>
      <c r="DG139" s="28"/>
      <c r="DH139" s="28"/>
      <c r="DI139" s="28"/>
      <c r="DJ139" s="28"/>
      <c r="DK139" s="28"/>
      <c r="DL139" s="28"/>
      <c r="DM139" s="28"/>
      <c r="DN139" s="28"/>
      <c r="DO139" s="28"/>
      <c r="DP139" s="28"/>
      <c r="DQ139" s="28"/>
      <c r="DR139" s="28"/>
      <c r="DS139" s="28"/>
      <c r="DT139" s="28"/>
      <c r="DU139" s="28"/>
      <c r="DV139" s="28"/>
      <c r="DW139" s="28"/>
      <c r="DX139" s="28"/>
      <c r="DY139" s="28"/>
      <c r="DZ139" s="28"/>
      <c r="EA139" s="28"/>
      <c r="EB139" s="28"/>
      <c r="EC139" s="28"/>
      <c r="ED139" s="28"/>
      <c r="EE139" s="28"/>
      <c r="EF139" s="28"/>
      <c r="EG139" s="28"/>
      <c r="EH139" s="28"/>
      <c r="EI139" s="28"/>
    </row>
    <row r="140" spans="1:139" ht="13.5" thickBot="1">
      <c r="A140" s="254"/>
      <c r="B140" s="225"/>
      <c r="C140" s="214"/>
      <c r="D140" s="213"/>
      <c r="E140" s="215" t="s">
        <v>142</v>
      </c>
      <c r="F140" s="291"/>
      <c r="G140" s="275"/>
      <c r="H140" s="276"/>
      <c r="I140" s="327"/>
      <c r="J140" s="301"/>
      <c r="K140" s="301"/>
      <c r="L140" s="310"/>
      <c r="M140" s="316"/>
      <c r="N140" s="313"/>
      <c r="O140" s="301"/>
      <c r="P140" s="327"/>
      <c r="Q140" s="304"/>
      <c r="R140" s="304"/>
      <c r="S140" s="307"/>
      <c r="T140" s="304"/>
      <c r="U140" s="298"/>
      <c r="X140" s="198"/>
      <c r="Y140" s="198"/>
      <c r="Z140" s="198"/>
      <c r="AA140" s="198"/>
      <c r="AB140" s="198"/>
      <c r="AC140" s="198"/>
      <c r="AD140" s="198"/>
      <c r="AE140" s="198"/>
      <c r="AF140" s="198"/>
      <c r="AG140" s="198"/>
      <c r="AH140" s="198"/>
      <c r="AI140" s="198"/>
      <c r="AJ140" s="198"/>
      <c r="AK140" s="198"/>
      <c r="AL140" s="198"/>
      <c r="AM140" s="198"/>
      <c r="AN140" s="198"/>
      <c r="AO140" s="198"/>
      <c r="AP140" s="198"/>
      <c r="AS140" s="198"/>
      <c r="AT140" s="198"/>
      <c r="AU140" s="198"/>
      <c r="AV140" s="198"/>
      <c r="AW140" s="198"/>
      <c r="AX140" s="198"/>
      <c r="AY140" s="198"/>
      <c r="AZ140" s="198"/>
      <c r="BA140" s="198"/>
      <c r="BB140" s="198"/>
      <c r="BC140" s="198"/>
      <c r="BD140" s="198"/>
      <c r="BE140" s="198"/>
      <c r="BF140" s="198"/>
      <c r="BG140" s="198"/>
      <c r="BH140" s="198"/>
      <c r="BI140" s="198"/>
      <c r="BJ140" s="198"/>
      <c r="BK140" s="198"/>
    </row>
    <row r="141" spans="1:139" s="109" customFormat="1">
      <c r="A141" s="349" t="str">
        <f>A181</f>
        <v>TP1 Tree Preservation</v>
      </c>
      <c r="B141" s="346"/>
      <c r="C141" s="352" t="s">
        <v>160</v>
      </c>
      <c r="D141" s="353"/>
      <c r="E141" s="354"/>
      <c r="F141" s="289" t="s">
        <v>14</v>
      </c>
      <c r="G141" s="337" t="s">
        <v>161</v>
      </c>
      <c r="H141" s="338"/>
      <c r="I141" s="322" t="s">
        <v>14</v>
      </c>
      <c r="J141" s="361" t="s">
        <v>14</v>
      </c>
      <c r="K141" s="361" t="s">
        <v>14</v>
      </c>
      <c r="L141" s="308" t="s">
        <v>14</v>
      </c>
      <c r="M141" s="299" t="s">
        <v>14</v>
      </c>
      <c r="N141" s="311">
        <f>20*B141</f>
        <v>0</v>
      </c>
      <c r="O141" s="299" t="s">
        <v>14</v>
      </c>
      <c r="P141" s="322"/>
      <c r="Q141" s="302" t="s">
        <v>14</v>
      </c>
      <c r="R141" s="302" t="s">
        <v>14</v>
      </c>
      <c r="S141" s="305" t="s">
        <v>14</v>
      </c>
      <c r="T141" s="302" t="s">
        <v>14</v>
      </c>
      <c r="U141" s="334" t="s">
        <v>14</v>
      </c>
      <c r="V141" s="26"/>
      <c r="W141" s="27"/>
      <c r="X141" s="328">
        <f t="shared" ref="X141:AP141" si="38">IF($U141=X$26,$O141,0)</f>
        <v>0</v>
      </c>
      <c r="Y141" s="268">
        <f t="shared" si="38"/>
        <v>0</v>
      </c>
      <c r="Z141" s="268">
        <f t="shared" si="38"/>
        <v>0</v>
      </c>
      <c r="AA141" s="268">
        <f t="shared" si="38"/>
        <v>0</v>
      </c>
      <c r="AB141" s="268">
        <f t="shared" si="38"/>
        <v>0</v>
      </c>
      <c r="AC141" s="268">
        <f t="shared" si="38"/>
        <v>0</v>
      </c>
      <c r="AD141" s="268">
        <f t="shared" si="38"/>
        <v>0</v>
      </c>
      <c r="AE141" s="268">
        <f t="shared" si="38"/>
        <v>0</v>
      </c>
      <c r="AF141" s="268">
        <f t="shared" si="38"/>
        <v>0</v>
      </c>
      <c r="AG141" s="268">
        <f t="shared" si="38"/>
        <v>0</v>
      </c>
      <c r="AH141" s="268">
        <f t="shared" si="38"/>
        <v>0</v>
      </c>
      <c r="AI141" s="268">
        <f t="shared" si="38"/>
        <v>0</v>
      </c>
      <c r="AJ141" s="268">
        <f t="shared" si="38"/>
        <v>0</v>
      </c>
      <c r="AK141" s="268">
        <f t="shared" si="38"/>
        <v>0</v>
      </c>
      <c r="AL141" s="268">
        <f t="shared" si="38"/>
        <v>0</v>
      </c>
      <c r="AM141" s="268">
        <f t="shared" si="38"/>
        <v>0</v>
      </c>
      <c r="AN141" s="268">
        <f t="shared" si="38"/>
        <v>0</v>
      </c>
      <c r="AO141" s="268">
        <f t="shared" si="38"/>
        <v>0</v>
      </c>
      <c r="AP141" s="319">
        <f t="shared" si="38"/>
        <v>0</v>
      </c>
      <c r="AQ141" s="28"/>
      <c r="AR141" s="28"/>
      <c r="AS141" s="268">
        <f t="shared" ref="AS141:BK141" si="39">IF($U141=AS$26,$T141,0)</f>
        <v>0</v>
      </c>
      <c r="AT141" s="268">
        <f t="shared" si="39"/>
        <v>0</v>
      </c>
      <c r="AU141" s="268">
        <f t="shared" si="39"/>
        <v>0</v>
      </c>
      <c r="AV141" s="268">
        <f t="shared" si="39"/>
        <v>0</v>
      </c>
      <c r="AW141" s="268">
        <f t="shared" si="39"/>
        <v>0</v>
      </c>
      <c r="AX141" s="268">
        <f t="shared" si="39"/>
        <v>0</v>
      </c>
      <c r="AY141" s="268">
        <f t="shared" si="39"/>
        <v>0</v>
      </c>
      <c r="AZ141" s="268">
        <f t="shared" si="39"/>
        <v>0</v>
      </c>
      <c r="BA141" s="268">
        <f t="shared" si="39"/>
        <v>0</v>
      </c>
      <c r="BB141" s="268">
        <f t="shared" si="39"/>
        <v>0</v>
      </c>
      <c r="BC141" s="268">
        <f t="shared" si="39"/>
        <v>0</v>
      </c>
      <c r="BD141" s="268">
        <f t="shared" si="39"/>
        <v>0</v>
      </c>
      <c r="BE141" s="268">
        <f t="shared" si="39"/>
        <v>0</v>
      </c>
      <c r="BF141" s="268">
        <f t="shared" si="39"/>
        <v>0</v>
      </c>
      <c r="BG141" s="268">
        <f t="shared" si="39"/>
        <v>0</v>
      </c>
      <c r="BH141" s="268">
        <f t="shared" si="39"/>
        <v>0</v>
      </c>
      <c r="BI141" s="268">
        <f t="shared" si="39"/>
        <v>0</v>
      </c>
      <c r="BJ141" s="268">
        <f t="shared" si="39"/>
        <v>0</v>
      </c>
      <c r="BK141" s="268">
        <f t="shared" si="39"/>
        <v>0</v>
      </c>
      <c r="BL141" s="28"/>
      <c r="BM141" s="28"/>
      <c r="BN141" s="28"/>
      <c r="BO141" s="28"/>
      <c r="BP141" s="28"/>
      <c r="BQ141" s="28"/>
      <c r="BR141" s="28"/>
      <c r="BS141" s="28"/>
      <c r="BT141" s="28"/>
      <c r="BU141" s="28"/>
      <c r="BV141" s="28"/>
      <c r="BW141" s="28"/>
      <c r="BX141" s="28"/>
      <c r="BY141" s="28"/>
      <c r="BZ141" s="28"/>
      <c r="CA141" s="28"/>
      <c r="CB141" s="28"/>
      <c r="CC141" s="28"/>
      <c r="CD141" s="28"/>
      <c r="CE141" s="28"/>
      <c r="CF141" s="28"/>
      <c r="CG141" s="28"/>
      <c r="CH141" s="28"/>
      <c r="CI141" s="28"/>
      <c r="CJ141" s="28"/>
      <c r="CK141" s="28"/>
      <c r="CL141" s="28"/>
      <c r="CM141" s="28"/>
      <c r="CN141" s="28"/>
      <c r="CO141" s="28"/>
      <c r="CP141" s="28"/>
      <c r="CQ141" s="28"/>
      <c r="CR141" s="28"/>
      <c r="CS141" s="28"/>
      <c r="CT141" s="28"/>
      <c r="CU141" s="28"/>
      <c r="CV141" s="28"/>
      <c r="CW141" s="28"/>
      <c r="CX141" s="28"/>
      <c r="CY141" s="28"/>
      <c r="CZ141" s="28"/>
      <c r="DA141" s="28"/>
      <c r="DB141" s="28"/>
      <c r="DC141" s="28"/>
      <c r="DD141" s="28"/>
      <c r="DE141" s="28"/>
      <c r="DF141" s="28"/>
      <c r="DG141" s="28"/>
      <c r="DH141" s="28"/>
      <c r="DI141" s="28"/>
      <c r="DJ141" s="28"/>
      <c r="DK141" s="28"/>
      <c r="DL141" s="28"/>
      <c r="DM141" s="28"/>
      <c r="DN141" s="28"/>
      <c r="DO141" s="28"/>
      <c r="DP141" s="28"/>
      <c r="DQ141" s="28"/>
      <c r="DR141" s="28"/>
      <c r="DS141" s="28"/>
      <c r="DT141" s="28"/>
      <c r="DU141" s="28"/>
      <c r="DV141" s="28"/>
      <c r="DW141" s="28"/>
      <c r="DX141" s="28"/>
      <c r="DY141" s="28"/>
      <c r="DZ141" s="28"/>
      <c r="EA141" s="28"/>
      <c r="EB141" s="28"/>
      <c r="EC141" s="28"/>
      <c r="ED141" s="28"/>
      <c r="EE141" s="28"/>
      <c r="EF141" s="28"/>
      <c r="EG141" s="28"/>
      <c r="EH141" s="28"/>
      <c r="EI141" s="28"/>
    </row>
    <row r="142" spans="1:139" s="109" customFormat="1">
      <c r="A142" s="350"/>
      <c r="B142" s="347"/>
      <c r="C142" s="355"/>
      <c r="D142" s="356"/>
      <c r="E142" s="357"/>
      <c r="F142" s="290"/>
      <c r="G142" s="339"/>
      <c r="H142" s="340"/>
      <c r="I142" s="323"/>
      <c r="J142" s="362"/>
      <c r="K142" s="362"/>
      <c r="L142" s="309"/>
      <c r="M142" s="300"/>
      <c r="N142" s="312"/>
      <c r="O142" s="300"/>
      <c r="P142" s="323"/>
      <c r="Q142" s="303"/>
      <c r="R142" s="303"/>
      <c r="S142" s="306"/>
      <c r="T142" s="303"/>
      <c r="U142" s="335"/>
      <c r="V142" s="26"/>
      <c r="W142" s="27"/>
      <c r="X142" s="329"/>
      <c r="Y142" s="269"/>
      <c r="Z142" s="269"/>
      <c r="AA142" s="269"/>
      <c r="AB142" s="269"/>
      <c r="AC142" s="269"/>
      <c r="AD142" s="269"/>
      <c r="AE142" s="269"/>
      <c r="AF142" s="269"/>
      <c r="AG142" s="269"/>
      <c r="AH142" s="269"/>
      <c r="AI142" s="269"/>
      <c r="AJ142" s="269"/>
      <c r="AK142" s="269"/>
      <c r="AL142" s="269"/>
      <c r="AM142" s="269"/>
      <c r="AN142" s="269"/>
      <c r="AO142" s="269"/>
      <c r="AP142" s="320"/>
      <c r="AQ142" s="28"/>
      <c r="AR142" s="28"/>
      <c r="AS142" s="269"/>
      <c r="AT142" s="269"/>
      <c r="AU142" s="269"/>
      <c r="AV142" s="269"/>
      <c r="AW142" s="269"/>
      <c r="AX142" s="269"/>
      <c r="AY142" s="269"/>
      <c r="AZ142" s="269"/>
      <c r="BA142" s="269"/>
      <c r="BB142" s="269"/>
      <c r="BC142" s="269"/>
      <c r="BD142" s="269"/>
      <c r="BE142" s="269"/>
      <c r="BF142" s="269"/>
      <c r="BG142" s="269"/>
      <c r="BH142" s="269"/>
      <c r="BI142" s="269"/>
      <c r="BJ142" s="269"/>
      <c r="BK142" s="269"/>
      <c r="BL142" s="28"/>
      <c r="BM142" s="28"/>
      <c r="BN142" s="28"/>
      <c r="BO142" s="28"/>
      <c r="BP142" s="28"/>
      <c r="BQ142" s="28"/>
      <c r="BR142" s="28"/>
      <c r="BS142" s="28"/>
      <c r="BT142" s="28"/>
      <c r="BU142" s="28"/>
      <c r="BV142" s="28"/>
      <c r="BW142" s="28"/>
      <c r="BX142" s="28"/>
      <c r="BY142" s="28"/>
      <c r="BZ142" s="28"/>
      <c r="CA142" s="28"/>
      <c r="CB142" s="28"/>
      <c r="CC142" s="28"/>
      <c r="CD142" s="28"/>
      <c r="CE142" s="28"/>
      <c r="CF142" s="28"/>
      <c r="CG142" s="28"/>
      <c r="CH142" s="28"/>
      <c r="CI142" s="28"/>
      <c r="CJ142" s="28"/>
      <c r="CK142" s="28"/>
      <c r="CL142" s="28"/>
      <c r="CM142" s="28"/>
      <c r="CN142" s="28"/>
      <c r="CO142" s="28"/>
      <c r="CP142" s="28"/>
      <c r="CQ142" s="28"/>
      <c r="CR142" s="28"/>
      <c r="CS142" s="28"/>
      <c r="CT142" s="28"/>
      <c r="CU142" s="28"/>
      <c r="CV142" s="28"/>
      <c r="CW142" s="28"/>
      <c r="CX142" s="28"/>
      <c r="CY142" s="28"/>
      <c r="CZ142" s="28"/>
      <c r="DA142" s="28"/>
      <c r="DB142" s="28"/>
      <c r="DC142" s="28"/>
      <c r="DD142" s="28"/>
      <c r="DE142" s="28"/>
      <c r="DF142" s="28"/>
      <c r="DG142" s="28"/>
      <c r="DH142" s="28"/>
      <c r="DI142" s="28"/>
      <c r="DJ142" s="28"/>
      <c r="DK142" s="28"/>
      <c r="DL142" s="28"/>
      <c r="DM142" s="28"/>
      <c r="DN142" s="28"/>
      <c r="DO142" s="28"/>
      <c r="DP142" s="28"/>
      <c r="DQ142" s="28"/>
      <c r="DR142" s="28"/>
      <c r="DS142" s="28"/>
      <c r="DT142" s="28"/>
      <c r="DU142" s="28"/>
      <c r="DV142" s="28"/>
      <c r="DW142" s="28"/>
      <c r="DX142" s="28"/>
      <c r="DY142" s="28"/>
      <c r="DZ142" s="28"/>
      <c r="EA142" s="28"/>
      <c r="EB142" s="28"/>
      <c r="EC142" s="28"/>
      <c r="ED142" s="28"/>
      <c r="EE142" s="28"/>
      <c r="EF142" s="28"/>
      <c r="EG142" s="28"/>
      <c r="EH142" s="28"/>
      <c r="EI142" s="28"/>
    </row>
    <row r="143" spans="1:139" s="109" customFormat="1">
      <c r="A143" s="350"/>
      <c r="B143" s="347"/>
      <c r="C143" s="355"/>
      <c r="D143" s="356"/>
      <c r="E143" s="357"/>
      <c r="F143" s="290"/>
      <c r="G143" s="339"/>
      <c r="H143" s="340"/>
      <c r="I143" s="323"/>
      <c r="J143" s="362"/>
      <c r="K143" s="362"/>
      <c r="L143" s="309"/>
      <c r="M143" s="300"/>
      <c r="N143" s="312"/>
      <c r="O143" s="300"/>
      <c r="P143" s="323"/>
      <c r="Q143" s="303"/>
      <c r="R143" s="303"/>
      <c r="S143" s="306"/>
      <c r="T143" s="303"/>
      <c r="U143" s="335"/>
      <c r="V143" s="26"/>
      <c r="W143" s="27"/>
      <c r="X143" s="329"/>
      <c r="Y143" s="269"/>
      <c r="Z143" s="269"/>
      <c r="AA143" s="269"/>
      <c r="AB143" s="269"/>
      <c r="AC143" s="269"/>
      <c r="AD143" s="269"/>
      <c r="AE143" s="269"/>
      <c r="AF143" s="269"/>
      <c r="AG143" s="269"/>
      <c r="AH143" s="269"/>
      <c r="AI143" s="269"/>
      <c r="AJ143" s="269"/>
      <c r="AK143" s="269"/>
      <c r="AL143" s="269"/>
      <c r="AM143" s="269"/>
      <c r="AN143" s="269"/>
      <c r="AO143" s="269"/>
      <c r="AP143" s="320"/>
      <c r="AQ143" s="28"/>
      <c r="AR143" s="28"/>
      <c r="AS143" s="269"/>
      <c r="AT143" s="269"/>
      <c r="AU143" s="269"/>
      <c r="AV143" s="269"/>
      <c r="AW143" s="269"/>
      <c r="AX143" s="269"/>
      <c r="AY143" s="269"/>
      <c r="AZ143" s="269"/>
      <c r="BA143" s="269"/>
      <c r="BB143" s="269"/>
      <c r="BC143" s="269"/>
      <c r="BD143" s="269"/>
      <c r="BE143" s="269"/>
      <c r="BF143" s="269"/>
      <c r="BG143" s="269"/>
      <c r="BH143" s="269"/>
      <c r="BI143" s="269"/>
      <c r="BJ143" s="269"/>
      <c r="BK143" s="269"/>
      <c r="BL143" s="28"/>
      <c r="BM143" s="28"/>
      <c r="BN143" s="28"/>
      <c r="BO143" s="28"/>
      <c r="BP143" s="28"/>
      <c r="BQ143" s="28"/>
      <c r="BR143" s="28"/>
      <c r="BS143" s="28"/>
      <c r="BT143" s="28"/>
      <c r="BU143" s="28"/>
      <c r="BV143" s="28"/>
      <c r="BW143" s="28"/>
      <c r="BX143" s="28"/>
      <c r="BY143" s="28"/>
      <c r="BZ143" s="28"/>
      <c r="CA143" s="28"/>
      <c r="CB143" s="28"/>
      <c r="CC143" s="28"/>
      <c r="CD143" s="28"/>
      <c r="CE143" s="28"/>
      <c r="CF143" s="28"/>
      <c r="CG143" s="28"/>
      <c r="CH143" s="28"/>
      <c r="CI143" s="28"/>
      <c r="CJ143" s="28"/>
      <c r="CK143" s="28"/>
      <c r="CL143" s="28"/>
      <c r="CM143" s="28"/>
      <c r="CN143" s="28"/>
      <c r="CO143" s="28"/>
      <c r="CP143" s="28"/>
      <c r="CQ143" s="28"/>
      <c r="CR143" s="28"/>
      <c r="CS143" s="28"/>
      <c r="CT143" s="28"/>
      <c r="CU143" s="28"/>
      <c r="CV143" s="28"/>
      <c r="CW143" s="28"/>
      <c r="CX143" s="28"/>
      <c r="CY143" s="28"/>
      <c r="CZ143" s="28"/>
      <c r="DA143" s="28"/>
      <c r="DB143" s="28"/>
      <c r="DC143" s="28"/>
      <c r="DD143" s="28"/>
      <c r="DE143" s="28"/>
      <c r="DF143" s="28"/>
      <c r="DG143" s="28"/>
      <c r="DH143" s="28"/>
      <c r="DI143" s="28"/>
      <c r="DJ143" s="28"/>
      <c r="DK143" s="28"/>
      <c r="DL143" s="28"/>
      <c r="DM143" s="28"/>
      <c r="DN143" s="28"/>
      <c r="DO143" s="28"/>
      <c r="DP143" s="28"/>
      <c r="DQ143" s="28"/>
      <c r="DR143" s="28"/>
      <c r="DS143" s="28"/>
      <c r="DT143" s="28"/>
      <c r="DU143" s="28"/>
      <c r="DV143" s="28"/>
      <c r="DW143" s="28"/>
      <c r="DX143" s="28"/>
      <c r="DY143" s="28"/>
      <c r="DZ143" s="28"/>
      <c r="EA143" s="28"/>
      <c r="EB143" s="28"/>
      <c r="EC143" s="28"/>
      <c r="ED143" s="28"/>
      <c r="EE143" s="28"/>
      <c r="EF143" s="28"/>
      <c r="EG143" s="28"/>
      <c r="EH143" s="28"/>
      <c r="EI143" s="28"/>
    </row>
    <row r="144" spans="1:139" s="109" customFormat="1">
      <c r="A144" s="350"/>
      <c r="B144" s="347"/>
      <c r="C144" s="355"/>
      <c r="D144" s="356"/>
      <c r="E144" s="357"/>
      <c r="F144" s="290"/>
      <c r="G144" s="339"/>
      <c r="H144" s="340"/>
      <c r="I144" s="323"/>
      <c r="J144" s="362"/>
      <c r="K144" s="362"/>
      <c r="L144" s="309"/>
      <c r="M144" s="300"/>
      <c r="N144" s="312"/>
      <c r="O144" s="300"/>
      <c r="P144" s="323"/>
      <c r="Q144" s="303"/>
      <c r="R144" s="303"/>
      <c r="S144" s="306"/>
      <c r="T144" s="303"/>
      <c r="U144" s="335"/>
      <c r="V144" s="26"/>
      <c r="W144" s="27"/>
      <c r="X144" s="329"/>
      <c r="Y144" s="269"/>
      <c r="Z144" s="269"/>
      <c r="AA144" s="269"/>
      <c r="AB144" s="269"/>
      <c r="AC144" s="269"/>
      <c r="AD144" s="269"/>
      <c r="AE144" s="269"/>
      <c r="AF144" s="269"/>
      <c r="AG144" s="269"/>
      <c r="AH144" s="269"/>
      <c r="AI144" s="269"/>
      <c r="AJ144" s="269"/>
      <c r="AK144" s="269"/>
      <c r="AL144" s="269"/>
      <c r="AM144" s="269"/>
      <c r="AN144" s="269"/>
      <c r="AO144" s="269"/>
      <c r="AP144" s="320"/>
      <c r="AQ144" s="28"/>
      <c r="AR144" s="28"/>
      <c r="AS144" s="269"/>
      <c r="AT144" s="269"/>
      <c r="AU144" s="269"/>
      <c r="AV144" s="269"/>
      <c r="AW144" s="269"/>
      <c r="AX144" s="269"/>
      <c r="AY144" s="269"/>
      <c r="AZ144" s="269"/>
      <c r="BA144" s="269"/>
      <c r="BB144" s="269"/>
      <c r="BC144" s="269"/>
      <c r="BD144" s="269"/>
      <c r="BE144" s="269"/>
      <c r="BF144" s="269"/>
      <c r="BG144" s="269"/>
      <c r="BH144" s="269"/>
      <c r="BI144" s="269"/>
      <c r="BJ144" s="269"/>
      <c r="BK144" s="269"/>
      <c r="BL144" s="28"/>
      <c r="BM144" s="28"/>
      <c r="BN144" s="28"/>
      <c r="BO144" s="28"/>
      <c r="BP144" s="28"/>
      <c r="BQ144" s="28"/>
      <c r="BR144" s="28"/>
      <c r="BS144" s="28"/>
      <c r="BT144" s="28"/>
      <c r="BU144" s="28"/>
      <c r="BV144" s="28"/>
      <c r="BW144" s="28"/>
      <c r="BX144" s="28"/>
      <c r="BY144" s="28"/>
      <c r="BZ144" s="28"/>
      <c r="CA144" s="28"/>
      <c r="CB144" s="28"/>
      <c r="CC144" s="28"/>
      <c r="CD144" s="28"/>
      <c r="CE144" s="28"/>
      <c r="CF144" s="28"/>
      <c r="CG144" s="28"/>
      <c r="CH144" s="28"/>
      <c r="CI144" s="28"/>
      <c r="CJ144" s="28"/>
      <c r="CK144" s="28"/>
      <c r="CL144" s="28"/>
      <c r="CM144" s="28"/>
      <c r="CN144" s="28"/>
      <c r="CO144" s="28"/>
      <c r="CP144" s="28"/>
      <c r="CQ144" s="28"/>
      <c r="CR144" s="28"/>
      <c r="CS144" s="28"/>
      <c r="CT144" s="28"/>
      <c r="CU144" s="28"/>
      <c r="CV144" s="28"/>
      <c r="CW144" s="28"/>
      <c r="CX144" s="28"/>
      <c r="CY144" s="28"/>
      <c r="CZ144" s="28"/>
      <c r="DA144" s="28"/>
      <c r="DB144" s="28"/>
      <c r="DC144" s="28"/>
      <c r="DD144" s="28"/>
      <c r="DE144" s="28"/>
      <c r="DF144" s="28"/>
      <c r="DG144" s="28"/>
      <c r="DH144" s="28"/>
      <c r="DI144" s="28"/>
      <c r="DJ144" s="28"/>
      <c r="DK144" s="28"/>
      <c r="DL144" s="28"/>
      <c r="DM144" s="28"/>
      <c r="DN144" s="28"/>
      <c r="DO144" s="28"/>
      <c r="DP144" s="28"/>
      <c r="DQ144" s="28"/>
      <c r="DR144" s="28"/>
      <c r="DS144" s="28"/>
      <c r="DT144" s="28"/>
      <c r="DU144" s="28"/>
      <c r="DV144" s="28"/>
      <c r="DW144" s="28"/>
      <c r="DX144" s="28"/>
      <c r="DY144" s="28"/>
      <c r="DZ144" s="28"/>
      <c r="EA144" s="28"/>
      <c r="EB144" s="28"/>
      <c r="EC144" s="28"/>
      <c r="ED144" s="28"/>
      <c r="EE144" s="28"/>
      <c r="EF144" s="28"/>
      <c r="EG144" s="28"/>
      <c r="EH144" s="28"/>
      <c r="EI144" s="28"/>
    </row>
    <row r="145" spans="1:139" s="109" customFormat="1" ht="13.5" thickBot="1">
      <c r="A145" s="351"/>
      <c r="B145" s="348"/>
      <c r="C145" s="358"/>
      <c r="D145" s="359"/>
      <c r="E145" s="360"/>
      <c r="F145" s="291"/>
      <c r="G145" s="341"/>
      <c r="H145" s="342"/>
      <c r="I145" s="324"/>
      <c r="J145" s="363"/>
      <c r="K145" s="363"/>
      <c r="L145" s="310"/>
      <c r="M145" s="301"/>
      <c r="N145" s="313"/>
      <c r="O145" s="301"/>
      <c r="P145" s="324"/>
      <c r="Q145" s="304"/>
      <c r="R145" s="304"/>
      <c r="S145" s="307"/>
      <c r="T145" s="304"/>
      <c r="U145" s="336"/>
      <c r="V145" s="26"/>
      <c r="W145" s="27"/>
      <c r="X145" s="330"/>
      <c r="Y145" s="270"/>
      <c r="Z145" s="270"/>
      <c r="AA145" s="270"/>
      <c r="AB145" s="270"/>
      <c r="AC145" s="270"/>
      <c r="AD145" s="270"/>
      <c r="AE145" s="270"/>
      <c r="AF145" s="270"/>
      <c r="AG145" s="270"/>
      <c r="AH145" s="270"/>
      <c r="AI145" s="270"/>
      <c r="AJ145" s="270"/>
      <c r="AK145" s="270"/>
      <c r="AL145" s="270"/>
      <c r="AM145" s="270"/>
      <c r="AN145" s="270"/>
      <c r="AO145" s="270"/>
      <c r="AP145" s="321"/>
      <c r="AQ145" s="28"/>
      <c r="AR145" s="28"/>
      <c r="AS145" s="270"/>
      <c r="AT145" s="270"/>
      <c r="AU145" s="270"/>
      <c r="AV145" s="270"/>
      <c r="AW145" s="270"/>
      <c r="AX145" s="270"/>
      <c r="AY145" s="270"/>
      <c r="AZ145" s="270"/>
      <c r="BA145" s="270"/>
      <c r="BB145" s="270"/>
      <c r="BC145" s="270"/>
      <c r="BD145" s="270"/>
      <c r="BE145" s="270"/>
      <c r="BF145" s="270"/>
      <c r="BG145" s="270"/>
      <c r="BH145" s="270"/>
      <c r="BI145" s="270"/>
      <c r="BJ145" s="270"/>
      <c r="BK145" s="270"/>
      <c r="BL145" s="28"/>
      <c r="BM145" s="28"/>
      <c r="BN145" s="28"/>
      <c r="BO145" s="28"/>
      <c r="BP145" s="28"/>
      <c r="BQ145" s="28"/>
      <c r="BR145" s="28"/>
      <c r="BS145" s="28"/>
      <c r="BT145" s="28"/>
      <c r="BU145" s="28"/>
      <c r="BV145" s="28"/>
      <c r="BW145" s="28"/>
      <c r="BX145" s="28"/>
      <c r="BY145" s="28"/>
      <c r="BZ145" s="28"/>
      <c r="CA145" s="28"/>
      <c r="CB145" s="28"/>
      <c r="CC145" s="28"/>
      <c r="CD145" s="28"/>
      <c r="CE145" s="28"/>
      <c r="CF145" s="28"/>
      <c r="CG145" s="28"/>
      <c r="CH145" s="28"/>
      <c r="CI145" s="28"/>
      <c r="CJ145" s="28"/>
      <c r="CK145" s="28"/>
      <c r="CL145" s="28"/>
      <c r="CM145" s="28"/>
      <c r="CN145" s="28"/>
      <c r="CO145" s="28"/>
      <c r="CP145" s="28"/>
      <c r="CQ145" s="28"/>
      <c r="CR145" s="28"/>
      <c r="CS145" s="28"/>
      <c r="CT145" s="28"/>
      <c r="CU145" s="28"/>
      <c r="CV145" s="28"/>
      <c r="CW145" s="28"/>
      <c r="CX145" s="28"/>
      <c r="CY145" s="28"/>
      <c r="CZ145" s="28"/>
      <c r="DA145" s="28"/>
      <c r="DB145" s="28"/>
      <c r="DC145" s="28"/>
      <c r="DD145" s="28"/>
      <c r="DE145" s="28"/>
      <c r="DF145" s="28"/>
      <c r="DG145" s="28"/>
      <c r="DH145" s="28"/>
      <c r="DI145" s="28"/>
      <c r="DJ145" s="28"/>
      <c r="DK145" s="28"/>
      <c r="DL145" s="28"/>
      <c r="DM145" s="28"/>
      <c r="DN145" s="28"/>
      <c r="DO145" s="28"/>
      <c r="DP145" s="28"/>
      <c r="DQ145" s="28"/>
      <c r="DR145" s="28"/>
      <c r="DS145" s="28"/>
      <c r="DT145" s="28"/>
      <c r="DU145" s="28"/>
      <c r="DV145" s="28"/>
      <c r="DW145" s="28"/>
      <c r="DX145" s="28"/>
      <c r="DY145" s="28"/>
      <c r="DZ145" s="28"/>
      <c r="EA145" s="28"/>
      <c r="EB145" s="28"/>
      <c r="EC145" s="28"/>
      <c r="ED145" s="28"/>
      <c r="EE145" s="28"/>
      <c r="EF145" s="28"/>
      <c r="EG145" s="28"/>
      <c r="EH145" s="28"/>
      <c r="EI145" s="28"/>
    </row>
    <row r="146" spans="1:139" s="109" customFormat="1">
      <c r="A146" s="349" t="str">
        <f>A182</f>
        <v>TP2 Tree Planting</v>
      </c>
      <c r="B146" s="346"/>
      <c r="C146" s="352" t="s">
        <v>159</v>
      </c>
      <c r="D146" s="353"/>
      <c r="E146" s="354"/>
      <c r="F146" s="289" t="s">
        <v>14</v>
      </c>
      <c r="G146" s="337" t="s">
        <v>162</v>
      </c>
      <c r="H146" s="338"/>
      <c r="I146" s="322" t="s">
        <v>14</v>
      </c>
      <c r="J146" s="361" t="s">
        <v>14</v>
      </c>
      <c r="K146" s="361" t="s">
        <v>14</v>
      </c>
      <c r="L146" s="308" t="s">
        <v>14</v>
      </c>
      <c r="M146" s="299" t="s">
        <v>14</v>
      </c>
      <c r="N146" s="311">
        <f>10*B146</f>
        <v>0</v>
      </c>
      <c r="O146" s="299" t="s">
        <v>14</v>
      </c>
      <c r="P146" s="322"/>
      <c r="Q146" s="302" t="s">
        <v>14</v>
      </c>
      <c r="R146" s="302" t="s">
        <v>14</v>
      </c>
      <c r="S146" s="305" t="s">
        <v>14</v>
      </c>
      <c r="T146" s="302" t="s">
        <v>14</v>
      </c>
      <c r="U146" s="334" t="s">
        <v>14</v>
      </c>
      <c r="V146" s="26"/>
      <c r="W146" s="27"/>
      <c r="X146" s="328">
        <f t="shared" ref="X146:AP146" si="40">IF($U146=X$26,$O146,0)</f>
        <v>0</v>
      </c>
      <c r="Y146" s="268">
        <f t="shared" si="40"/>
        <v>0</v>
      </c>
      <c r="Z146" s="268">
        <f t="shared" si="40"/>
        <v>0</v>
      </c>
      <c r="AA146" s="268">
        <f t="shared" si="40"/>
        <v>0</v>
      </c>
      <c r="AB146" s="268">
        <f t="shared" si="40"/>
        <v>0</v>
      </c>
      <c r="AC146" s="268">
        <f t="shared" si="40"/>
        <v>0</v>
      </c>
      <c r="AD146" s="268">
        <f t="shared" si="40"/>
        <v>0</v>
      </c>
      <c r="AE146" s="268">
        <f t="shared" si="40"/>
        <v>0</v>
      </c>
      <c r="AF146" s="268">
        <f t="shared" si="40"/>
        <v>0</v>
      </c>
      <c r="AG146" s="268">
        <f t="shared" si="40"/>
        <v>0</v>
      </c>
      <c r="AH146" s="268">
        <f t="shared" si="40"/>
        <v>0</v>
      </c>
      <c r="AI146" s="268">
        <f t="shared" si="40"/>
        <v>0</v>
      </c>
      <c r="AJ146" s="268">
        <f t="shared" si="40"/>
        <v>0</v>
      </c>
      <c r="AK146" s="268">
        <f t="shared" si="40"/>
        <v>0</v>
      </c>
      <c r="AL146" s="268">
        <f t="shared" si="40"/>
        <v>0</v>
      </c>
      <c r="AM146" s="268">
        <f t="shared" si="40"/>
        <v>0</v>
      </c>
      <c r="AN146" s="268">
        <f t="shared" si="40"/>
        <v>0</v>
      </c>
      <c r="AO146" s="268">
        <f t="shared" si="40"/>
        <v>0</v>
      </c>
      <c r="AP146" s="319">
        <f t="shared" si="40"/>
        <v>0</v>
      </c>
      <c r="AQ146" s="28"/>
      <c r="AR146" s="28"/>
      <c r="AS146" s="268">
        <f t="shared" ref="AS146:BK146" si="41">IF($U146=AS$26,$T146,0)</f>
        <v>0</v>
      </c>
      <c r="AT146" s="268">
        <f t="shared" si="41"/>
        <v>0</v>
      </c>
      <c r="AU146" s="268">
        <f t="shared" si="41"/>
        <v>0</v>
      </c>
      <c r="AV146" s="268">
        <f t="shared" si="41"/>
        <v>0</v>
      </c>
      <c r="AW146" s="268">
        <f t="shared" si="41"/>
        <v>0</v>
      </c>
      <c r="AX146" s="268">
        <f t="shared" si="41"/>
        <v>0</v>
      </c>
      <c r="AY146" s="268">
        <f t="shared" si="41"/>
        <v>0</v>
      </c>
      <c r="AZ146" s="268">
        <f t="shared" si="41"/>
        <v>0</v>
      </c>
      <c r="BA146" s="268">
        <f t="shared" si="41"/>
        <v>0</v>
      </c>
      <c r="BB146" s="268">
        <f t="shared" si="41"/>
        <v>0</v>
      </c>
      <c r="BC146" s="268">
        <f t="shared" si="41"/>
        <v>0</v>
      </c>
      <c r="BD146" s="268">
        <f t="shared" si="41"/>
        <v>0</v>
      </c>
      <c r="BE146" s="268">
        <f t="shared" si="41"/>
        <v>0</v>
      </c>
      <c r="BF146" s="268">
        <f t="shared" si="41"/>
        <v>0</v>
      </c>
      <c r="BG146" s="268">
        <f t="shared" si="41"/>
        <v>0</v>
      </c>
      <c r="BH146" s="268">
        <f t="shared" si="41"/>
        <v>0</v>
      </c>
      <c r="BI146" s="268">
        <f t="shared" si="41"/>
        <v>0</v>
      </c>
      <c r="BJ146" s="268">
        <f t="shared" si="41"/>
        <v>0</v>
      </c>
      <c r="BK146" s="268">
        <f t="shared" si="41"/>
        <v>0</v>
      </c>
      <c r="BL146" s="28"/>
      <c r="BM146" s="28"/>
      <c r="BN146" s="28"/>
      <c r="BO146" s="28"/>
      <c r="BP146" s="28"/>
      <c r="BQ146" s="28"/>
      <c r="BR146" s="28"/>
      <c r="BS146" s="28"/>
      <c r="BT146" s="28"/>
      <c r="BU146" s="28"/>
      <c r="BV146" s="28"/>
      <c r="BW146" s="28"/>
      <c r="BX146" s="28"/>
      <c r="BY146" s="28"/>
      <c r="BZ146" s="28"/>
      <c r="CA146" s="28"/>
      <c r="CB146" s="28"/>
      <c r="CC146" s="28"/>
      <c r="CD146" s="28"/>
      <c r="CE146" s="28"/>
      <c r="CF146" s="28"/>
      <c r="CG146" s="28"/>
      <c r="CH146" s="28"/>
      <c r="CI146" s="28"/>
      <c r="CJ146" s="28"/>
      <c r="CK146" s="28"/>
      <c r="CL146" s="28"/>
      <c r="CM146" s="28"/>
      <c r="CN146" s="28"/>
      <c r="CO146" s="28"/>
      <c r="CP146" s="28"/>
      <c r="CQ146" s="28"/>
      <c r="CR146" s="28"/>
      <c r="CS146" s="28"/>
      <c r="CT146" s="28"/>
      <c r="CU146" s="28"/>
      <c r="CV146" s="28"/>
      <c r="CW146" s="28"/>
      <c r="CX146" s="28"/>
      <c r="CY146" s="28"/>
      <c r="CZ146" s="28"/>
      <c r="DA146" s="28"/>
      <c r="DB146" s="28"/>
      <c r="DC146" s="28"/>
      <c r="DD146" s="28"/>
      <c r="DE146" s="28"/>
      <c r="DF146" s="28"/>
      <c r="DG146" s="28"/>
      <c r="DH146" s="28"/>
      <c r="DI146" s="28"/>
      <c r="DJ146" s="28"/>
      <c r="DK146" s="28"/>
      <c r="DL146" s="28"/>
      <c r="DM146" s="28"/>
      <c r="DN146" s="28"/>
      <c r="DO146" s="28"/>
      <c r="DP146" s="28"/>
      <c r="DQ146" s="28"/>
      <c r="DR146" s="28"/>
      <c r="DS146" s="28"/>
      <c r="DT146" s="28"/>
      <c r="DU146" s="28"/>
      <c r="DV146" s="28"/>
      <c r="DW146" s="28"/>
      <c r="DX146" s="28"/>
      <c r="DY146" s="28"/>
      <c r="DZ146" s="28"/>
      <c r="EA146" s="28"/>
      <c r="EB146" s="28"/>
      <c r="EC146" s="28"/>
      <c r="ED146" s="28"/>
      <c r="EE146" s="28"/>
      <c r="EF146" s="28"/>
      <c r="EG146" s="28"/>
      <c r="EH146" s="28"/>
      <c r="EI146" s="28"/>
    </row>
    <row r="147" spans="1:139" s="109" customFormat="1">
      <c r="A147" s="350"/>
      <c r="B147" s="347"/>
      <c r="C147" s="355"/>
      <c r="D147" s="356"/>
      <c r="E147" s="357"/>
      <c r="F147" s="290"/>
      <c r="G147" s="339"/>
      <c r="H147" s="340"/>
      <c r="I147" s="323"/>
      <c r="J147" s="362"/>
      <c r="K147" s="362"/>
      <c r="L147" s="309"/>
      <c r="M147" s="300"/>
      <c r="N147" s="312"/>
      <c r="O147" s="300"/>
      <c r="P147" s="323"/>
      <c r="Q147" s="303"/>
      <c r="R147" s="303"/>
      <c r="S147" s="306"/>
      <c r="T147" s="303"/>
      <c r="U147" s="335"/>
      <c r="V147" s="26"/>
      <c r="W147" s="27"/>
      <c r="X147" s="329"/>
      <c r="Y147" s="269"/>
      <c r="Z147" s="269"/>
      <c r="AA147" s="269"/>
      <c r="AB147" s="269"/>
      <c r="AC147" s="269"/>
      <c r="AD147" s="269"/>
      <c r="AE147" s="269"/>
      <c r="AF147" s="269"/>
      <c r="AG147" s="269"/>
      <c r="AH147" s="269"/>
      <c r="AI147" s="269"/>
      <c r="AJ147" s="269"/>
      <c r="AK147" s="269"/>
      <c r="AL147" s="269"/>
      <c r="AM147" s="269"/>
      <c r="AN147" s="269"/>
      <c r="AO147" s="269"/>
      <c r="AP147" s="320"/>
      <c r="AQ147" s="28"/>
      <c r="AR147" s="28"/>
      <c r="AS147" s="269"/>
      <c r="AT147" s="269"/>
      <c r="AU147" s="269"/>
      <c r="AV147" s="269"/>
      <c r="AW147" s="269"/>
      <c r="AX147" s="269"/>
      <c r="AY147" s="269"/>
      <c r="AZ147" s="269"/>
      <c r="BA147" s="269"/>
      <c r="BB147" s="269"/>
      <c r="BC147" s="269"/>
      <c r="BD147" s="269"/>
      <c r="BE147" s="269"/>
      <c r="BF147" s="269"/>
      <c r="BG147" s="269"/>
      <c r="BH147" s="269"/>
      <c r="BI147" s="269"/>
      <c r="BJ147" s="269"/>
      <c r="BK147" s="269"/>
      <c r="BL147" s="28"/>
      <c r="BM147" s="28"/>
      <c r="BN147" s="28"/>
      <c r="BO147" s="28"/>
      <c r="BP147" s="28"/>
      <c r="BQ147" s="28"/>
      <c r="BR147" s="28"/>
      <c r="BS147" s="28"/>
      <c r="BT147" s="28"/>
      <c r="BU147" s="28"/>
      <c r="BV147" s="28"/>
      <c r="BW147" s="28"/>
      <c r="BX147" s="28"/>
      <c r="BY147" s="28"/>
      <c r="BZ147" s="28"/>
      <c r="CA147" s="28"/>
      <c r="CB147" s="28"/>
      <c r="CC147" s="28"/>
      <c r="CD147" s="28"/>
      <c r="CE147" s="28"/>
      <c r="CF147" s="28"/>
      <c r="CG147" s="28"/>
      <c r="CH147" s="28"/>
      <c r="CI147" s="28"/>
      <c r="CJ147" s="28"/>
      <c r="CK147" s="28"/>
      <c r="CL147" s="28"/>
      <c r="CM147" s="28"/>
      <c r="CN147" s="28"/>
      <c r="CO147" s="28"/>
      <c r="CP147" s="28"/>
      <c r="CQ147" s="28"/>
      <c r="CR147" s="28"/>
      <c r="CS147" s="28"/>
      <c r="CT147" s="28"/>
      <c r="CU147" s="28"/>
      <c r="CV147" s="28"/>
      <c r="CW147" s="28"/>
      <c r="CX147" s="28"/>
      <c r="CY147" s="28"/>
      <c r="CZ147" s="28"/>
      <c r="DA147" s="28"/>
      <c r="DB147" s="28"/>
      <c r="DC147" s="28"/>
      <c r="DD147" s="28"/>
      <c r="DE147" s="28"/>
      <c r="DF147" s="28"/>
      <c r="DG147" s="28"/>
      <c r="DH147" s="28"/>
      <c r="DI147" s="28"/>
      <c r="DJ147" s="28"/>
      <c r="DK147" s="28"/>
      <c r="DL147" s="28"/>
      <c r="DM147" s="28"/>
      <c r="DN147" s="28"/>
      <c r="DO147" s="28"/>
      <c r="DP147" s="28"/>
      <c r="DQ147" s="28"/>
      <c r="DR147" s="28"/>
      <c r="DS147" s="28"/>
      <c r="DT147" s="28"/>
      <c r="DU147" s="28"/>
      <c r="DV147" s="28"/>
      <c r="DW147" s="28"/>
      <c r="DX147" s="28"/>
      <c r="DY147" s="28"/>
      <c r="DZ147" s="28"/>
      <c r="EA147" s="28"/>
      <c r="EB147" s="28"/>
      <c r="EC147" s="28"/>
      <c r="ED147" s="28"/>
      <c r="EE147" s="28"/>
      <c r="EF147" s="28"/>
      <c r="EG147" s="28"/>
      <c r="EH147" s="28"/>
      <c r="EI147" s="28"/>
    </row>
    <row r="148" spans="1:139" s="109" customFormat="1">
      <c r="A148" s="350"/>
      <c r="B148" s="347"/>
      <c r="C148" s="355"/>
      <c r="D148" s="356"/>
      <c r="E148" s="357"/>
      <c r="F148" s="290"/>
      <c r="G148" s="339"/>
      <c r="H148" s="340"/>
      <c r="I148" s="323"/>
      <c r="J148" s="362"/>
      <c r="K148" s="362"/>
      <c r="L148" s="309"/>
      <c r="M148" s="300"/>
      <c r="N148" s="312"/>
      <c r="O148" s="300"/>
      <c r="P148" s="323"/>
      <c r="Q148" s="303"/>
      <c r="R148" s="303"/>
      <c r="S148" s="306"/>
      <c r="T148" s="303"/>
      <c r="U148" s="335"/>
      <c r="V148" s="26"/>
      <c r="W148" s="27"/>
      <c r="X148" s="329"/>
      <c r="Y148" s="269"/>
      <c r="Z148" s="269"/>
      <c r="AA148" s="269"/>
      <c r="AB148" s="269"/>
      <c r="AC148" s="269"/>
      <c r="AD148" s="269"/>
      <c r="AE148" s="269"/>
      <c r="AF148" s="269"/>
      <c r="AG148" s="269"/>
      <c r="AH148" s="269"/>
      <c r="AI148" s="269"/>
      <c r="AJ148" s="269"/>
      <c r="AK148" s="269"/>
      <c r="AL148" s="269"/>
      <c r="AM148" s="269"/>
      <c r="AN148" s="269"/>
      <c r="AO148" s="269"/>
      <c r="AP148" s="320"/>
      <c r="AQ148" s="28"/>
      <c r="AR148" s="28"/>
      <c r="AS148" s="269"/>
      <c r="AT148" s="269"/>
      <c r="AU148" s="269"/>
      <c r="AV148" s="269"/>
      <c r="AW148" s="269"/>
      <c r="AX148" s="269"/>
      <c r="AY148" s="269"/>
      <c r="AZ148" s="269"/>
      <c r="BA148" s="269"/>
      <c r="BB148" s="269"/>
      <c r="BC148" s="269"/>
      <c r="BD148" s="269"/>
      <c r="BE148" s="269"/>
      <c r="BF148" s="269"/>
      <c r="BG148" s="269"/>
      <c r="BH148" s="269"/>
      <c r="BI148" s="269"/>
      <c r="BJ148" s="269"/>
      <c r="BK148" s="269"/>
      <c r="BL148" s="28"/>
      <c r="BM148" s="28"/>
      <c r="BN148" s="28"/>
      <c r="BO148" s="28"/>
      <c r="BP148" s="28"/>
      <c r="BQ148" s="28"/>
      <c r="BR148" s="28"/>
      <c r="BS148" s="28"/>
      <c r="BT148" s="28"/>
      <c r="BU148" s="28"/>
      <c r="BV148" s="28"/>
      <c r="BW148" s="28"/>
      <c r="BX148" s="28"/>
      <c r="BY148" s="28"/>
      <c r="BZ148" s="28"/>
      <c r="CA148" s="28"/>
      <c r="CB148" s="28"/>
      <c r="CC148" s="28"/>
      <c r="CD148" s="28"/>
      <c r="CE148" s="28"/>
      <c r="CF148" s="28"/>
      <c r="CG148" s="28"/>
      <c r="CH148" s="28"/>
      <c r="CI148" s="28"/>
      <c r="CJ148" s="28"/>
      <c r="CK148" s="28"/>
      <c r="CL148" s="28"/>
      <c r="CM148" s="28"/>
      <c r="CN148" s="28"/>
      <c r="CO148" s="28"/>
      <c r="CP148" s="28"/>
      <c r="CQ148" s="28"/>
      <c r="CR148" s="28"/>
      <c r="CS148" s="28"/>
      <c r="CT148" s="28"/>
      <c r="CU148" s="28"/>
      <c r="CV148" s="28"/>
      <c r="CW148" s="28"/>
      <c r="CX148" s="28"/>
      <c r="CY148" s="28"/>
      <c r="CZ148" s="28"/>
      <c r="DA148" s="28"/>
      <c r="DB148" s="28"/>
      <c r="DC148" s="28"/>
      <c r="DD148" s="28"/>
      <c r="DE148" s="28"/>
      <c r="DF148" s="28"/>
      <c r="DG148" s="28"/>
      <c r="DH148" s="28"/>
      <c r="DI148" s="28"/>
      <c r="DJ148" s="28"/>
      <c r="DK148" s="28"/>
      <c r="DL148" s="28"/>
      <c r="DM148" s="28"/>
      <c r="DN148" s="28"/>
      <c r="DO148" s="28"/>
      <c r="DP148" s="28"/>
      <c r="DQ148" s="28"/>
      <c r="DR148" s="28"/>
      <c r="DS148" s="28"/>
      <c r="DT148" s="28"/>
      <c r="DU148" s="28"/>
      <c r="DV148" s="28"/>
      <c r="DW148" s="28"/>
      <c r="DX148" s="28"/>
      <c r="DY148" s="28"/>
      <c r="DZ148" s="28"/>
      <c r="EA148" s="28"/>
      <c r="EB148" s="28"/>
      <c r="EC148" s="28"/>
      <c r="ED148" s="28"/>
      <c r="EE148" s="28"/>
      <c r="EF148" s="28"/>
      <c r="EG148" s="28"/>
      <c r="EH148" s="28"/>
      <c r="EI148" s="28"/>
    </row>
    <row r="149" spans="1:139" s="109" customFormat="1">
      <c r="A149" s="350"/>
      <c r="B149" s="347"/>
      <c r="C149" s="355"/>
      <c r="D149" s="356"/>
      <c r="E149" s="357"/>
      <c r="F149" s="290"/>
      <c r="G149" s="339"/>
      <c r="H149" s="340"/>
      <c r="I149" s="323"/>
      <c r="J149" s="362"/>
      <c r="K149" s="362"/>
      <c r="L149" s="309"/>
      <c r="M149" s="300"/>
      <c r="N149" s="312"/>
      <c r="O149" s="300"/>
      <c r="P149" s="323"/>
      <c r="Q149" s="303"/>
      <c r="R149" s="303"/>
      <c r="S149" s="306"/>
      <c r="T149" s="303"/>
      <c r="U149" s="335"/>
      <c r="V149" s="26"/>
      <c r="W149" s="27"/>
      <c r="X149" s="329"/>
      <c r="Y149" s="269"/>
      <c r="Z149" s="269"/>
      <c r="AA149" s="269"/>
      <c r="AB149" s="269"/>
      <c r="AC149" s="269"/>
      <c r="AD149" s="269"/>
      <c r="AE149" s="269"/>
      <c r="AF149" s="269"/>
      <c r="AG149" s="269"/>
      <c r="AH149" s="269"/>
      <c r="AI149" s="269"/>
      <c r="AJ149" s="269"/>
      <c r="AK149" s="269"/>
      <c r="AL149" s="269"/>
      <c r="AM149" s="269"/>
      <c r="AN149" s="269"/>
      <c r="AO149" s="269"/>
      <c r="AP149" s="320"/>
      <c r="AQ149" s="28"/>
      <c r="AR149" s="28"/>
      <c r="AS149" s="269"/>
      <c r="AT149" s="269"/>
      <c r="AU149" s="269"/>
      <c r="AV149" s="269"/>
      <c r="AW149" s="269"/>
      <c r="AX149" s="269"/>
      <c r="AY149" s="269"/>
      <c r="AZ149" s="269"/>
      <c r="BA149" s="269"/>
      <c r="BB149" s="269"/>
      <c r="BC149" s="269"/>
      <c r="BD149" s="269"/>
      <c r="BE149" s="269"/>
      <c r="BF149" s="269"/>
      <c r="BG149" s="269"/>
      <c r="BH149" s="269"/>
      <c r="BI149" s="269"/>
      <c r="BJ149" s="269"/>
      <c r="BK149" s="269"/>
      <c r="BL149" s="28"/>
      <c r="BM149" s="28"/>
      <c r="BN149" s="28"/>
      <c r="BO149" s="28"/>
      <c r="BP149" s="28"/>
      <c r="BQ149" s="28"/>
      <c r="BR149" s="28"/>
      <c r="BS149" s="28"/>
      <c r="BT149" s="28"/>
      <c r="BU149" s="28"/>
      <c r="BV149" s="28"/>
      <c r="BW149" s="28"/>
      <c r="BX149" s="28"/>
      <c r="BY149" s="28"/>
      <c r="BZ149" s="28"/>
      <c r="CA149" s="28"/>
      <c r="CB149" s="28"/>
      <c r="CC149" s="28"/>
      <c r="CD149" s="28"/>
      <c r="CE149" s="28"/>
      <c r="CF149" s="28"/>
      <c r="CG149" s="28"/>
      <c r="CH149" s="28"/>
      <c r="CI149" s="28"/>
      <c r="CJ149" s="28"/>
      <c r="CK149" s="28"/>
      <c r="CL149" s="28"/>
      <c r="CM149" s="28"/>
      <c r="CN149" s="28"/>
      <c r="CO149" s="28"/>
      <c r="CP149" s="28"/>
      <c r="CQ149" s="28"/>
      <c r="CR149" s="28"/>
      <c r="CS149" s="28"/>
      <c r="CT149" s="28"/>
      <c r="CU149" s="28"/>
      <c r="CV149" s="28"/>
      <c r="CW149" s="28"/>
      <c r="CX149" s="28"/>
      <c r="CY149" s="28"/>
      <c r="CZ149" s="28"/>
      <c r="DA149" s="28"/>
      <c r="DB149" s="28"/>
      <c r="DC149" s="28"/>
      <c r="DD149" s="28"/>
      <c r="DE149" s="28"/>
      <c r="DF149" s="28"/>
      <c r="DG149" s="28"/>
      <c r="DH149" s="28"/>
      <c r="DI149" s="28"/>
      <c r="DJ149" s="28"/>
      <c r="DK149" s="28"/>
      <c r="DL149" s="28"/>
      <c r="DM149" s="28"/>
      <c r="DN149" s="28"/>
      <c r="DO149" s="28"/>
      <c r="DP149" s="28"/>
      <c r="DQ149" s="28"/>
      <c r="DR149" s="28"/>
      <c r="DS149" s="28"/>
      <c r="DT149" s="28"/>
      <c r="DU149" s="28"/>
      <c r="DV149" s="28"/>
      <c r="DW149" s="28"/>
      <c r="DX149" s="28"/>
      <c r="DY149" s="28"/>
      <c r="DZ149" s="28"/>
      <c r="EA149" s="28"/>
      <c r="EB149" s="28"/>
      <c r="EC149" s="28"/>
      <c r="ED149" s="28"/>
      <c r="EE149" s="28"/>
      <c r="EF149" s="28"/>
      <c r="EG149" s="28"/>
      <c r="EH149" s="28"/>
      <c r="EI149" s="28"/>
    </row>
    <row r="150" spans="1:139" s="109" customFormat="1" ht="13.5" thickBot="1">
      <c r="A150" s="351"/>
      <c r="B150" s="348"/>
      <c r="C150" s="358"/>
      <c r="D150" s="359"/>
      <c r="E150" s="360"/>
      <c r="F150" s="291"/>
      <c r="G150" s="341"/>
      <c r="H150" s="342"/>
      <c r="I150" s="324"/>
      <c r="J150" s="363"/>
      <c r="K150" s="363"/>
      <c r="L150" s="310"/>
      <c r="M150" s="301"/>
      <c r="N150" s="313"/>
      <c r="O150" s="301"/>
      <c r="P150" s="324"/>
      <c r="Q150" s="304"/>
      <c r="R150" s="304"/>
      <c r="S150" s="307"/>
      <c r="T150" s="304"/>
      <c r="U150" s="336"/>
      <c r="V150" s="26"/>
      <c r="W150" s="27"/>
      <c r="X150" s="330"/>
      <c r="Y150" s="270"/>
      <c r="Z150" s="270"/>
      <c r="AA150" s="270"/>
      <c r="AB150" s="270"/>
      <c r="AC150" s="270"/>
      <c r="AD150" s="270"/>
      <c r="AE150" s="270"/>
      <c r="AF150" s="270"/>
      <c r="AG150" s="270"/>
      <c r="AH150" s="270"/>
      <c r="AI150" s="270"/>
      <c r="AJ150" s="270"/>
      <c r="AK150" s="270"/>
      <c r="AL150" s="270"/>
      <c r="AM150" s="270"/>
      <c r="AN150" s="270"/>
      <c r="AO150" s="270"/>
      <c r="AP150" s="321"/>
      <c r="AQ150" s="28"/>
      <c r="AR150" s="28"/>
      <c r="AS150" s="270"/>
      <c r="AT150" s="270"/>
      <c r="AU150" s="270"/>
      <c r="AV150" s="270"/>
      <c r="AW150" s="270"/>
      <c r="AX150" s="270"/>
      <c r="AY150" s="270"/>
      <c r="AZ150" s="270"/>
      <c r="BA150" s="270"/>
      <c r="BB150" s="270"/>
      <c r="BC150" s="270"/>
      <c r="BD150" s="270"/>
      <c r="BE150" s="270"/>
      <c r="BF150" s="270"/>
      <c r="BG150" s="270"/>
      <c r="BH150" s="270"/>
      <c r="BI150" s="270"/>
      <c r="BJ150" s="270"/>
      <c r="BK150" s="270"/>
      <c r="BL150" s="28"/>
      <c r="BM150" s="28"/>
      <c r="BN150" s="28"/>
      <c r="BO150" s="28"/>
      <c r="BP150" s="28"/>
      <c r="BQ150" s="28"/>
      <c r="BR150" s="28"/>
      <c r="BS150" s="28"/>
      <c r="BT150" s="28"/>
      <c r="BU150" s="28"/>
      <c r="BV150" s="28"/>
      <c r="BW150" s="28"/>
      <c r="BX150" s="28"/>
      <c r="BY150" s="28"/>
      <c r="BZ150" s="28"/>
      <c r="CA150" s="28"/>
      <c r="CB150" s="28"/>
      <c r="CC150" s="28"/>
      <c r="CD150" s="28"/>
      <c r="CE150" s="28"/>
      <c r="CF150" s="28"/>
      <c r="CG150" s="28"/>
      <c r="CH150" s="28"/>
      <c r="CI150" s="28"/>
      <c r="CJ150" s="28"/>
      <c r="CK150" s="28"/>
      <c r="CL150" s="28"/>
      <c r="CM150" s="28"/>
      <c r="CN150" s="28"/>
      <c r="CO150" s="28"/>
      <c r="CP150" s="28"/>
      <c r="CQ150" s="28"/>
      <c r="CR150" s="28"/>
      <c r="CS150" s="28"/>
      <c r="CT150" s="28"/>
      <c r="CU150" s="28"/>
      <c r="CV150" s="28"/>
      <c r="CW150" s="28"/>
      <c r="CX150" s="28"/>
      <c r="CY150" s="28"/>
      <c r="CZ150" s="28"/>
      <c r="DA150" s="28"/>
      <c r="DB150" s="28"/>
      <c r="DC150" s="28"/>
      <c r="DD150" s="28"/>
      <c r="DE150" s="28"/>
      <c r="DF150" s="28"/>
      <c r="DG150" s="28"/>
      <c r="DH150" s="28"/>
      <c r="DI150" s="28"/>
      <c r="DJ150" s="28"/>
      <c r="DK150" s="28"/>
      <c r="DL150" s="28"/>
      <c r="DM150" s="28"/>
      <c r="DN150" s="28"/>
      <c r="DO150" s="28"/>
      <c r="DP150" s="28"/>
      <c r="DQ150" s="28"/>
      <c r="DR150" s="28"/>
      <c r="DS150" s="28"/>
      <c r="DT150" s="28"/>
      <c r="DU150" s="28"/>
      <c r="DV150" s="28"/>
      <c r="DW150" s="28"/>
      <c r="DX150" s="28"/>
      <c r="DY150" s="28"/>
      <c r="DZ150" s="28"/>
      <c r="EA150" s="28"/>
      <c r="EB150" s="28"/>
      <c r="EC150" s="28"/>
      <c r="ED150" s="28"/>
      <c r="EE150" s="28"/>
      <c r="EF150" s="28"/>
      <c r="EG150" s="28"/>
      <c r="EH150" s="28"/>
      <c r="EI150" s="28"/>
    </row>
    <row r="151" spans="1:139">
      <c r="A151" s="115"/>
      <c r="C151" s="100"/>
      <c r="E151" s="100"/>
      <c r="G151" s="48"/>
      <c r="J151" s="150"/>
    </row>
    <row r="152" spans="1:139" s="7" customFormat="1">
      <c r="A152" s="19" t="s">
        <v>3</v>
      </c>
      <c r="B152" s="189">
        <f>SUM(B27:B151)</f>
        <v>0</v>
      </c>
      <c r="C152" s="208"/>
      <c r="D152" s="189">
        <f>SUM(D27:D151)</f>
        <v>0</v>
      </c>
      <c r="E152" s="208"/>
      <c r="F152" s="114">
        <f>SUM(F27:F151)</f>
        <v>0</v>
      </c>
      <c r="G152" s="48"/>
      <c r="H152" s="42"/>
      <c r="I152" s="125"/>
      <c r="K152" s="367" t="s">
        <v>62</v>
      </c>
      <c r="L152" s="367"/>
      <c r="M152" s="367"/>
      <c r="N152" s="114">
        <f>SUM(N27:N150)</f>
        <v>0</v>
      </c>
      <c r="O152" s="138"/>
      <c r="P152" s="138"/>
      <c r="Q152" s="138"/>
      <c r="R152" s="138"/>
      <c r="U152" s="125"/>
      <c r="V152" s="125"/>
      <c r="W152" s="30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</row>
    <row r="153" spans="1:139">
      <c r="A153" s="47"/>
      <c r="B153" s="190"/>
      <c r="C153" s="48"/>
      <c r="D153" s="190"/>
      <c r="E153" s="48"/>
      <c r="F153" s="118"/>
      <c r="G153" s="66"/>
      <c r="H153" s="3"/>
      <c r="I153" s="3"/>
      <c r="L153" s="2"/>
      <c r="O153" s="139"/>
      <c r="P153" s="139"/>
      <c r="Q153" s="139"/>
      <c r="R153" s="139"/>
      <c r="W153" s="30" t="s">
        <v>3</v>
      </c>
      <c r="X153" s="30">
        <f t="shared" ref="X153:AN153" si="42">SUM(X26:X152)</f>
        <v>0</v>
      </c>
      <c r="Y153" s="30">
        <f t="shared" si="42"/>
        <v>0</v>
      </c>
      <c r="Z153" s="30">
        <f t="shared" si="42"/>
        <v>0</v>
      </c>
      <c r="AA153" s="30">
        <f t="shared" si="42"/>
        <v>0</v>
      </c>
      <c r="AB153" s="30">
        <f t="shared" si="42"/>
        <v>0</v>
      </c>
      <c r="AC153" s="30">
        <f t="shared" si="42"/>
        <v>0</v>
      </c>
      <c r="AD153" s="30">
        <f t="shared" si="42"/>
        <v>0</v>
      </c>
      <c r="AE153" s="30">
        <f t="shared" si="42"/>
        <v>0</v>
      </c>
      <c r="AF153" s="30">
        <f t="shared" si="42"/>
        <v>0</v>
      </c>
      <c r="AG153" s="30">
        <f t="shared" si="42"/>
        <v>0</v>
      </c>
      <c r="AH153" s="30">
        <f t="shared" si="42"/>
        <v>0</v>
      </c>
      <c r="AI153" s="30">
        <f t="shared" si="42"/>
        <v>0</v>
      </c>
      <c r="AJ153" s="30">
        <f t="shared" si="42"/>
        <v>0</v>
      </c>
      <c r="AK153" s="30">
        <f t="shared" si="42"/>
        <v>0</v>
      </c>
      <c r="AL153" s="30">
        <f t="shared" si="42"/>
        <v>0</v>
      </c>
      <c r="AM153" s="30">
        <f t="shared" si="42"/>
        <v>0</v>
      </c>
      <c r="AN153" s="30">
        <f t="shared" si="42"/>
        <v>0</v>
      </c>
      <c r="AO153" s="30">
        <f>SUM(AO26:AO152)</f>
        <v>0</v>
      </c>
      <c r="AP153" s="30">
        <f>SUM(AP26:AP152)</f>
        <v>0</v>
      </c>
      <c r="AS153" s="30">
        <f t="shared" ref="AS153:BK153" si="43">SUM(AS26:AS152)</f>
        <v>0</v>
      </c>
      <c r="AT153" s="30">
        <f t="shared" si="43"/>
        <v>0</v>
      </c>
      <c r="AU153" s="30">
        <f t="shared" si="43"/>
        <v>0</v>
      </c>
      <c r="AV153" s="30">
        <f t="shared" si="43"/>
        <v>0</v>
      </c>
      <c r="AW153" s="30">
        <f t="shared" si="43"/>
        <v>0</v>
      </c>
      <c r="AX153" s="30">
        <f t="shared" si="43"/>
        <v>0</v>
      </c>
      <c r="AY153" s="30">
        <f t="shared" si="43"/>
        <v>0</v>
      </c>
      <c r="AZ153" s="30">
        <f t="shared" si="43"/>
        <v>0</v>
      </c>
      <c r="BA153" s="30">
        <f t="shared" si="43"/>
        <v>0</v>
      </c>
      <c r="BB153" s="30">
        <f t="shared" si="43"/>
        <v>0</v>
      </c>
      <c r="BC153" s="30">
        <f t="shared" si="43"/>
        <v>0</v>
      </c>
      <c r="BD153" s="30">
        <f t="shared" si="43"/>
        <v>0</v>
      </c>
      <c r="BE153" s="30">
        <f t="shared" si="43"/>
        <v>0</v>
      </c>
      <c r="BF153" s="30">
        <f t="shared" si="43"/>
        <v>0</v>
      </c>
      <c r="BG153" s="30">
        <f t="shared" si="43"/>
        <v>0</v>
      </c>
      <c r="BH153" s="30">
        <f t="shared" si="43"/>
        <v>0</v>
      </c>
      <c r="BI153" s="30">
        <f t="shared" si="43"/>
        <v>0</v>
      </c>
      <c r="BJ153" s="30">
        <f t="shared" si="43"/>
        <v>0</v>
      </c>
      <c r="BK153" s="30">
        <f t="shared" si="43"/>
        <v>0</v>
      </c>
    </row>
    <row r="154" spans="1:139">
      <c r="A154" s="47"/>
      <c r="B154" s="190"/>
      <c r="C154" s="48"/>
      <c r="D154" s="190"/>
      <c r="E154" s="48"/>
      <c r="F154" s="118"/>
      <c r="G154" s="67"/>
      <c r="H154" s="3"/>
      <c r="I154" s="3"/>
      <c r="K154" s="364" t="s">
        <v>63</v>
      </c>
      <c r="L154" s="365"/>
      <c r="M154" s="366"/>
      <c r="N154" s="151" t="e">
        <f>IF(G17-N152&gt;0,G17-N152,"Congratulations!! You have exceeded the required SWRv by "&amp;ROUND(N152-G17,0)&amp;" cubic feet.")</f>
        <v>#DIV/0!</v>
      </c>
      <c r="O154" s="2"/>
      <c r="P154" s="2"/>
      <c r="Q154" s="2"/>
      <c r="R154" s="2"/>
      <c r="W154" s="3"/>
      <c r="Y154" s="4"/>
      <c r="Z154" s="4"/>
      <c r="AA154" s="4"/>
      <c r="AB154" s="4"/>
      <c r="AC154" s="4"/>
    </row>
    <row r="155" spans="1:139">
      <c r="A155" s="13"/>
      <c r="B155" s="191"/>
      <c r="C155" s="54"/>
      <c r="D155" s="191"/>
      <c r="E155" s="54"/>
      <c r="F155" s="118"/>
      <c r="G155" s="27"/>
      <c r="H155" s="3"/>
      <c r="I155" s="3"/>
      <c r="K155" s="364" t="s">
        <v>163</v>
      </c>
      <c r="L155" s="365"/>
      <c r="M155" s="366"/>
      <c r="N155" s="151" t="e">
        <f>IF(G17-N152&gt;0,(G17-N152)*7.48,"Congratulations!! You have exceeded the required SWRv by "&amp;ROUND((N152-G17)*7.48,0)&amp;" gallons.")</f>
        <v>#DIV/0!</v>
      </c>
      <c r="O155" s="100"/>
      <c r="P155" s="100"/>
      <c r="Q155" s="100"/>
      <c r="R155" s="100"/>
      <c r="W155" s="3"/>
      <c r="Y155" s="4"/>
      <c r="Z155" s="4"/>
      <c r="AA155" s="4"/>
      <c r="AB155" s="4"/>
      <c r="AC155" s="4"/>
    </row>
    <row r="156" spans="1:139">
      <c r="A156" s="45"/>
      <c r="B156" s="192"/>
      <c r="C156" s="45"/>
      <c r="D156" s="192"/>
      <c r="E156" s="45"/>
      <c r="F156" s="144"/>
      <c r="G156" s="3"/>
      <c r="H156" s="3"/>
      <c r="I156" s="3"/>
      <c r="O156" s="100"/>
      <c r="P156" s="100"/>
      <c r="Q156" s="333" t="s">
        <v>92</v>
      </c>
      <c r="R156" s="332"/>
      <c r="S156" s="184">
        <f>SUM(S27:S139)</f>
        <v>0</v>
      </c>
      <c r="W156" s="3"/>
      <c r="Y156" s="4"/>
      <c r="Z156" s="4"/>
      <c r="AA156" s="4"/>
      <c r="AB156" s="4"/>
      <c r="AC156" s="4"/>
    </row>
    <row r="157" spans="1:139">
      <c r="A157" s="45"/>
      <c r="B157" s="192"/>
      <c r="C157" s="45"/>
      <c r="D157" s="192"/>
      <c r="E157" s="45"/>
      <c r="F157" s="144"/>
      <c r="G157" s="3"/>
      <c r="H157" s="3"/>
      <c r="I157" s="3"/>
      <c r="K157" s="364" t="s">
        <v>112</v>
      </c>
      <c r="L157" s="365"/>
      <c r="M157" s="366"/>
      <c r="N157" s="72" t="e">
        <f>IF(N152&gt;=0.5*G17,"Yes", "No")</f>
        <v>#DIV/0!</v>
      </c>
      <c r="O157" s="100"/>
      <c r="P157" s="100"/>
      <c r="Q157" s="100"/>
      <c r="R157" s="100"/>
      <c r="S157" s="182"/>
      <c r="T157" s="139"/>
      <c r="W157" s="3"/>
      <c r="Y157" s="4"/>
      <c r="Z157" s="4"/>
      <c r="AA157" s="4"/>
      <c r="AB157" s="4"/>
      <c r="AC157" s="4"/>
    </row>
    <row r="158" spans="1:139" ht="12" customHeight="1">
      <c r="B158" s="190"/>
      <c r="C158" s="48"/>
      <c r="D158" s="190"/>
      <c r="E158" s="48"/>
      <c r="F158" s="118"/>
      <c r="H158" s="27"/>
      <c r="I158" s="27"/>
      <c r="J158" s="119"/>
      <c r="O158" s="140"/>
      <c r="P158" s="140"/>
      <c r="Q158" s="331" t="s">
        <v>113</v>
      </c>
      <c r="R158" s="332"/>
      <c r="S158" s="183" t="str">
        <f>IF('Site Data'!C47="No", "N/A", IF(N156="Yes","N/A",IF(S156&gt;=0.6*G21,"Yes","No")))</f>
        <v>N/A</v>
      </c>
      <c r="T158" s="2"/>
      <c r="U158" s="83"/>
      <c r="V158" s="83"/>
      <c r="W158" s="3"/>
      <c r="Y158" s="4"/>
      <c r="Z158" s="4"/>
      <c r="AA158" s="4"/>
      <c r="AB158" s="4"/>
      <c r="AC158" s="4"/>
    </row>
    <row r="159" spans="1:139" ht="12" customHeight="1">
      <c r="B159" s="190"/>
      <c r="C159" s="48"/>
      <c r="D159" s="190"/>
      <c r="E159" s="48"/>
      <c r="F159" s="118"/>
      <c r="G159" s="81"/>
      <c r="O159" s="100"/>
      <c r="P159" s="100"/>
      <c r="Q159" s="100"/>
      <c r="R159" s="100"/>
      <c r="S159" s="62"/>
      <c r="T159" s="100"/>
      <c r="W159" s="3"/>
      <c r="Y159" s="4"/>
      <c r="Z159" s="4"/>
      <c r="AA159" s="4"/>
      <c r="AB159" s="4"/>
      <c r="AC159" s="4"/>
    </row>
    <row r="160" spans="1:139" ht="12" customHeight="1">
      <c r="B160" s="190"/>
      <c r="C160" s="48"/>
      <c r="D160" s="190"/>
      <c r="E160" s="48"/>
      <c r="F160" s="118"/>
      <c r="G160" s="81"/>
      <c r="K160" s="170"/>
      <c r="L160" s="170"/>
      <c r="M160" s="170"/>
      <c r="N160" s="203"/>
      <c r="O160" s="100"/>
      <c r="P160" s="100"/>
      <c r="Q160" s="100"/>
      <c r="R160" s="100"/>
      <c r="S160" s="100"/>
      <c r="T160" s="100"/>
      <c r="W160" s="3"/>
      <c r="Y160" s="4"/>
      <c r="Z160" s="4"/>
      <c r="AA160" s="4"/>
      <c r="AB160" s="4"/>
      <c r="AC160" s="4"/>
    </row>
    <row r="161" spans="1:29" ht="12" hidden="1" customHeight="1">
      <c r="A161" s="63" t="s">
        <v>21</v>
      </c>
      <c r="B161" s="190"/>
      <c r="C161" s="48"/>
      <c r="D161" s="190"/>
      <c r="E161" s="48"/>
      <c r="G161" s="81"/>
      <c r="K161" s="113"/>
      <c r="L161" s="163"/>
      <c r="M161" s="113"/>
      <c r="N161" s="113"/>
      <c r="O161" s="100"/>
      <c r="P161" s="100"/>
      <c r="Q161" s="100"/>
      <c r="R161" s="100"/>
      <c r="S161" s="100"/>
      <c r="T161" s="100"/>
      <c r="W161" s="3"/>
      <c r="Y161" s="4"/>
      <c r="Z161" s="4"/>
      <c r="AA161" s="4"/>
      <c r="AB161" s="4"/>
      <c r="AC161" s="4"/>
    </row>
    <row r="162" spans="1:29" ht="12" hidden="1" customHeight="1">
      <c r="A162" s="116" t="s">
        <v>38</v>
      </c>
      <c r="B162" s="190"/>
      <c r="C162" s="48"/>
      <c r="D162" s="190"/>
      <c r="E162" s="48"/>
      <c r="F162" s="118"/>
      <c r="G162" s="81"/>
      <c r="H162" s="3"/>
      <c r="K162" s="204"/>
      <c r="L162" s="204"/>
      <c r="M162" s="204"/>
      <c r="N162" s="205"/>
      <c r="O162" s="100"/>
      <c r="P162" s="100"/>
      <c r="Q162" s="100"/>
      <c r="R162" s="100"/>
      <c r="S162" s="100"/>
      <c r="T162" s="100"/>
      <c r="V162" s="81"/>
      <c r="W162" s="3"/>
      <c r="Y162" s="4"/>
      <c r="Z162" s="4"/>
      <c r="AA162" s="4"/>
      <c r="AB162" s="4"/>
      <c r="AC162" s="4"/>
    </row>
    <row r="163" spans="1:29" ht="12" hidden="1" customHeight="1">
      <c r="A163" s="116" t="s">
        <v>56</v>
      </c>
      <c r="B163" s="190"/>
      <c r="C163" s="48"/>
      <c r="D163" s="190"/>
      <c r="E163" s="48"/>
      <c r="F163" s="118"/>
      <c r="G163" s="81"/>
      <c r="H163" s="3"/>
      <c r="N163" s="141"/>
      <c r="O163" s="100"/>
      <c r="P163" s="100"/>
      <c r="Q163" s="100"/>
      <c r="R163" s="100"/>
      <c r="S163" s="100"/>
      <c r="T163" s="100"/>
      <c r="V163" s="81"/>
      <c r="W163" s="3"/>
      <c r="Y163" s="4"/>
      <c r="Z163" s="4"/>
      <c r="AA163" s="4"/>
      <c r="AB163" s="4"/>
      <c r="AC163" s="4"/>
    </row>
    <row r="164" spans="1:29" ht="12" hidden="1" customHeight="1">
      <c r="A164" s="116" t="s">
        <v>43</v>
      </c>
      <c r="B164" s="190"/>
      <c r="C164" s="48"/>
      <c r="D164" s="190"/>
      <c r="E164" s="48"/>
      <c r="F164" s="118"/>
      <c r="G164" s="81"/>
      <c r="H164" s="3"/>
      <c r="N164" s="141"/>
      <c r="O164" s="100"/>
      <c r="P164" s="100"/>
      <c r="Q164" s="100"/>
      <c r="R164" s="100"/>
      <c r="S164" s="100"/>
      <c r="T164" s="100"/>
      <c r="V164" s="81"/>
      <c r="W164" s="3"/>
      <c r="Y164" s="4"/>
      <c r="Z164" s="4"/>
      <c r="AA164" s="4"/>
      <c r="AB164" s="4"/>
      <c r="AC164" s="4"/>
    </row>
    <row r="165" spans="1:29" ht="12" hidden="1" customHeight="1">
      <c r="A165" s="116" t="s">
        <v>44</v>
      </c>
      <c r="B165" s="190"/>
      <c r="C165" s="48"/>
      <c r="D165" s="190"/>
      <c r="E165" s="48"/>
      <c r="F165" s="118"/>
      <c r="G165" s="81"/>
      <c r="H165" s="3"/>
      <c r="N165" s="141"/>
      <c r="O165" s="100"/>
      <c r="P165" s="100"/>
      <c r="Q165" s="100"/>
      <c r="R165" s="100"/>
      <c r="S165" s="100"/>
      <c r="T165" s="100"/>
      <c r="V165" s="81"/>
      <c r="W165" s="3"/>
      <c r="Y165" s="4"/>
      <c r="Z165" s="4"/>
      <c r="AA165" s="4"/>
      <c r="AB165" s="4"/>
      <c r="AC165" s="4"/>
    </row>
    <row r="166" spans="1:29" ht="12" hidden="1" customHeight="1">
      <c r="A166" s="116" t="s">
        <v>45</v>
      </c>
      <c r="B166" s="190"/>
      <c r="C166" s="48"/>
      <c r="D166" s="190"/>
      <c r="E166" s="48"/>
      <c r="F166" s="118"/>
      <c r="G166" s="81"/>
      <c r="H166" s="3"/>
      <c r="N166" s="141"/>
      <c r="O166" s="100"/>
      <c r="P166" s="100"/>
      <c r="Q166" s="100"/>
      <c r="R166" s="100"/>
      <c r="S166" s="100"/>
      <c r="T166" s="100"/>
      <c r="V166" s="81"/>
      <c r="W166" s="3"/>
      <c r="Y166" s="4"/>
      <c r="Z166" s="4"/>
      <c r="AA166" s="4"/>
      <c r="AB166" s="4"/>
      <c r="AC166" s="4"/>
    </row>
    <row r="167" spans="1:29" ht="12" hidden="1" customHeight="1">
      <c r="A167" s="116" t="s">
        <v>97</v>
      </c>
      <c r="B167" s="190"/>
      <c r="C167" s="48"/>
      <c r="D167" s="190"/>
      <c r="E167" s="48"/>
      <c r="F167" s="118"/>
      <c r="G167" s="81"/>
      <c r="H167" s="3"/>
      <c r="N167" s="141"/>
      <c r="O167" s="100"/>
      <c r="P167" s="100"/>
      <c r="Q167" s="100"/>
      <c r="R167" s="100"/>
      <c r="S167" s="100"/>
      <c r="T167" s="100"/>
      <c r="V167" s="81"/>
      <c r="W167" s="3"/>
      <c r="Y167" s="4"/>
      <c r="Z167" s="4"/>
      <c r="AA167" s="4"/>
      <c r="AB167" s="4"/>
      <c r="AC167" s="4"/>
    </row>
    <row r="168" spans="1:29" ht="12" hidden="1" customHeight="1">
      <c r="A168" s="80" t="s">
        <v>98</v>
      </c>
      <c r="B168" s="190"/>
      <c r="C168" s="48"/>
      <c r="D168" s="190"/>
      <c r="E168" s="48"/>
      <c r="F168" s="118"/>
      <c r="G168" s="81"/>
      <c r="H168" s="3"/>
      <c r="N168" s="141"/>
      <c r="O168" s="100"/>
      <c r="P168" s="100"/>
      <c r="Q168" s="100"/>
      <c r="R168" s="100"/>
      <c r="S168" s="100"/>
      <c r="T168" s="100"/>
      <c r="V168" s="81"/>
      <c r="W168" s="3"/>
      <c r="Y168" s="4"/>
      <c r="Z168" s="4"/>
      <c r="AA168" s="4"/>
      <c r="AB168" s="4"/>
      <c r="AC168" s="4"/>
    </row>
    <row r="169" spans="1:29" ht="12" hidden="1" customHeight="1">
      <c r="A169" s="80" t="s">
        <v>65</v>
      </c>
      <c r="B169" s="190"/>
      <c r="C169" s="48"/>
      <c r="D169" s="190"/>
      <c r="E169" s="48"/>
      <c r="F169" s="118"/>
      <c r="G169" s="81"/>
      <c r="H169" s="3"/>
      <c r="N169" s="141"/>
      <c r="O169" s="100"/>
      <c r="P169" s="100"/>
      <c r="Q169" s="100"/>
      <c r="R169" s="100"/>
      <c r="S169" s="100"/>
      <c r="T169" s="100"/>
      <c r="V169" s="81"/>
      <c r="W169" s="3"/>
      <c r="Y169" s="4"/>
      <c r="Z169" s="4"/>
      <c r="AA169" s="4"/>
      <c r="AB169" s="4"/>
      <c r="AC169" s="4"/>
    </row>
    <row r="170" spans="1:29" ht="12" hidden="1" customHeight="1">
      <c r="A170" s="80" t="s">
        <v>66</v>
      </c>
      <c r="B170" s="190"/>
      <c r="C170" s="48"/>
      <c r="D170" s="190"/>
      <c r="E170" s="48"/>
      <c r="F170" s="118"/>
      <c r="G170" s="81"/>
      <c r="H170" s="3"/>
      <c r="N170" s="141"/>
      <c r="O170" s="100"/>
      <c r="P170" s="100"/>
      <c r="Q170" s="100"/>
      <c r="R170" s="100"/>
      <c r="S170" s="100"/>
      <c r="T170" s="100"/>
      <c r="V170" s="81"/>
      <c r="W170" s="3"/>
      <c r="Y170" s="4"/>
      <c r="Z170" s="4"/>
      <c r="AA170" s="4"/>
      <c r="AB170" s="4"/>
      <c r="AC170" s="4"/>
    </row>
    <row r="171" spans="1:29" ht="12" hidden="1" customHeight="1">
      <c r="A171" s="80" t="s">
        <v>94</v>
      </c>
      <c r="B171" s="190"/>
      <c r="C171" s="48"/>
      <c r="D171" s="190"/>
      <c r="E171" s="48"/>
      <c r="F171" s="118"/>
      <c r="G171" s="81"/>
      <c r="H171" s="3"/>
      <c r="N171" s="141"/>
      <c r="O171" s="100"/>
      <c r="P171" s="100"/>
      <c r="Q171" s="100"/>
      <c r="R171" s="100"/>
      <c r="S171" s="100"/>
      <c r="T171" s="100"/>
      <c r="V171" s="81"/>
      <c r="W171" s="3"/>
      <c r="Y171" s="4"/>
      <c r="Z171" s="4"/>
      <c r="AA171" s="4"/>
      <c r="AB171" s="4"/>
      <c r="AC171" s="4"/>
    </row>
    <row r="172" spans="1:29" ht="12" hidden="1" customHeight="1">
      <c r="A172" s="80" t="s">
        <v>48</v>
      </c>
      <c r="B172" s="190"/>
      <c r="C172" s="48"/>
      <c r="D172" s="190"/>
      <c r="E172" s="48"/>
      <c r="F172" s="118"/>
      <c r="G172" s="81"/>
      <c r="H172" s="3"/>
      <c r="N172" s="141"/>
      <c r="O172" s="100"/>
      <c r="P172" s="100"/>
      <c r="Q172" s="100"/>
      <c r="R172" s="100"/>
      <c r="S172" s="100"/>
      <c r="T172" s="100"/>
      <c r="V172" s="81"/>
      <c r="W172" s="3"/>
      <c r="Y172" s="4"/>
      <c r="Z172" s="4"/>
      <c r="AA172" s="4"/>
      <c r="AB172" s="4"/>
      <c r="AC172" s="4"/>
    </row>
    <row r="173" spans="1:29" ht="12" hidden="1" customHeight="1">
      <c r="A173" s="80" t="s">
        <v>101</v>
      </c>
      <c r="B173" s="190"/>
      <c r="C173" s="48"/>
      <c r="D173" s="190"/>
      <c r="E173" s="48"/>
      <c r="F173" s="118"/>
      <c r="G173" s="81"/>
      <c r="H173" s="3"/>
      <c r="N173" s="141"/>
      <c r="O173" s="100"/>
      <c r="P173" s="100"/>
      <c r="Q173" s="100"/>
      <c r="R173" s="100"/>
      <c r="S173" s="100"/>
      <c r="T173" s="100"/>
      <c r="V173" s="81"/>
      <c r="W173" s="3"/>
      <c r="Y173" s="4"/>
      <c r="Z173" s="4"/>
      <c r="AA173" s="4"/>
      <c r="AB173" s="4"/>
      <c r="AC173" s="4"/>
    </row>
    <row r="174" spans="1:29" ht="12" hidden="1" customHeight="1">
      <c r="A174" s="80" t="s">
        <v>99</v>
      </c>
      <c r="B174" s="26"/>
      <c r="C174" s="28"/>
      <c r="D174" s="26"/>
      <c r="E174" s="28"/>
      <c r="F174" s="120"/>
      <c r="G174" s="81"/>
      <c r="H174" s="56"/>
      <c r="N174" s="141"/>
      <c r="O174" s="123"/>
      <c r="P174" s="123"/>
      <c r="Q174" s="123"/>
      <c r="R174" s="123"/>
      <c r="S174" s="123"/>
      <c r="T174" s="123"/>
      <c r="V174" s="81"/>
      <c r="W174" s="4"/>
      <c r="X174" s="4"/>
    </row>
    <row r="175" spans="1:29" ht="12.75" hidden="1" customHeight="1">
      <c r="A175" s="80" t="s">
        <v>100</v>
      </c>
      <c r="B175" s="26"/>
      <c r="C175" s="28"/>
      <c r="D175" s="26"/>
      <c r="E175" s="28"/>
      <c r="F175" s="120"/>
      <c r="G175" s="81"/>
      <c r="H175" s="36"/>
      <c r="N175" s="141"/>
      <c r="O175" s="123"/>
      <c r="P175" s="123"/>
      <c r="Q175" s="123"/>
      <c r="R175" s="123"/>
      <c r="S175" s="123"/>
      <c r="T175" s="123"/>
      <c r="V175" s="81"/>
      <c r="W175" s="4"/>
      <c r="X175" s="4"/>
    </row>
    <row r="176" spans="1:29" ht="12.75" hidden="1" customHeight="1">
      <c r="A176" s="80" t="s">
        <v>95</v>
      </c>
      <c r="B176" s="26"/>
      <c r="C176" s="28"/>
      <c r="D176" s="26"/>
      <c r="E176" s="28"/>
      <c r="F176" s="120"/>
      <c r="G176" s="81"/>
      <c r="H176" s="36"/>
      <c r="N176" s="141"/>
      <c r="O176" s="123"/>
      <c r="P176" s="123"/>
      <c r="Q176" s="123"/>
      <c r="R176" s="123"/>
      <c r="S176" s="123"/>
      <c r="T176" s="123"/>
      <c r="V176" s="81"/>
      <c r="W176" s="4"/>
      <c r="X176" s="4"/>
    </row>
    <row r="177" spans="1:48" ht="12.75" hidden="1" customHeight="1">
      <c r="A177" s="80" t="s">
        <v>96</v>
      </c>
      <c r="B177" s="26"/>
      <c r="C177" s="28"/>
      <c r="D177" s="26"/>
      <c r="E177" s="28"/>
      <c r="F177" s="120"/>
      <c r="G177" s="81"/>
      <c r="H177" s="28"/>
      <c r="N177" s="141"/>
      <c r="O177" s="123"/>
      <c r="P177" s="123"/>
      <c r="Q177" s="123"/>
      <c r="R177" s="123"/>
      <c r="S177" s="123"/>
      <c r="T177" s="123"/>
      <c r="V177" s="81"/>
      <c r="W177" s="4"/>
      <c r="X177" s="4"/>
      <c r="Y177" s="69"/>
      <c r="Z177" s="69"/>
      <c r="AA177" s="69"/>
      <c r="AB177" s="69"/>
      <c r="AC177" s="69"/>
    </row>
    <row r="178" spans="1:48" ht="12.75" hidden="1" customHeight="1">
      <c r="A178" s="80" t="s">
        <v>49</v>
      </c>
      <c r="B178" s="26"/>
      <c r="C178" s="28"/>
      <c r="D178" s="26"/>
      <c r="E178" s="28"/>
      <c r="F178" s="120"/>
      <c r="G178" s="81"/>
      <c r="H178" s="28"/>
      <c r="N178" s="141"/>
      <c r="O178" s="123"/>
      <c r="P178" s="123"/>
      <c r="Q178" s="123"/>
      <c r="R178" s="123"/>
      <c r="S178" s="123"/>
      <c r="T178" s="123"/>
      <c r="V178" s="81"/>
      <c r="W178" s="2"/>
      <c r="Y178" s="69"/>
      <c r="Z178" s="69"/>
      <c r="AA178" s="69"/>
      <c r="AB178" s="69"/>
      <c r="AC178" s="69"/>
    </row>
    <row r="179" spans="1:48" ht="12.75" hidden="1" customHeight="1">
      <c r="A179" s="80" t="s">
        <v>59</v>
      </c>
      <c r="B179" s="26"/>
      <c r="C179" s="28"/>
      <c r="D179" s="26"/>
      <c r="E179" s="28"/>
      <c r="F179" s="120"/>
      <c r="G179" s="81"/>
      <c r="H179" s="28"/>
      <c r="N179" s="141"/>
      <c r="O179" s="123"/>
      <c r="P179" s="123"/>
      <c r="Q179" s="123"/>
      <c r="R179" s="123"/>
      <c r="S179" s="123"/>
      <c r="T179" s="123"/>
      <c r="V179" s="81"/>
      <c r="W179" s="2"/>
      <c r="Y179" s="69"/>
      <c r="Z179" s="69"/>
      <c r="AA179" s="69"/>
      <c r="AB179" s="69"/>
      <c r="AC179" s="69"/>
    </row>
    <row r="180" spans="1:48" ht="12.75" hidden="1" customHeight="1">
      <c r="A180" s="80" t="s">
        <v>60</v>
      </c>
      <c r="B180" s="26"/>
      <c r="C180" s="28"/>
      <c r="D180" s="26"/>
      <c r="E180" s="28"/>
      <c r="F180" s="120"/>
      <c r="G180" s="81"/>
      <c r="H180" s="28"/>
      <c r="N180" s="141"/>
      <c r="O180" s="123"/>
      <c r="P180" s="123"/>
      <c r="Q180" s="123"/>
      <c r="R180" s="123"/>
      <c r="S180" s="123"/>
      <c r="T180" s="123"/>
      <c r="V180" s="81"/>
      <c r="W180" s="2"/>
      <c r="Y180" s="69"/>
      <c r="Z180" s="69"/>
      <c r="AA180" s="69"/>
      <c r="AB180" s="69"/>
      <c r="AC180" s="69"/>
    </row>
    <row r="181" spans="1:48" hidden="1">
      <c r="A181" s="201" t="s">
        <v>158</v>
      </c>
      <c r="B181" s="26"/>
      <c r="C181" s="28"/>
      <c r="D181" s="26"/>
      <c r="E181" s="28"/>
      <c r="F181" s="120"/>
      <c r="G181" s="81"/>
      <c r="H181" s="28"/>
      <c r="N181" s="141"/>
      <c r="O181" s="123"/>
      <c r="P181" s="123"/>
      <c r="Q181" s="123"/>
      <c r="R181" s="123"/>
      <c r="S181" s="123"/>
      <c r="T181" s="123"/>
      <c r="V181" s="81"/>
      <c r="W181" s="3"/>
      <c r="X181" s="4"/>
    </row>
    <row r="182" spans="1:48" s="4" customFormat="1" ht="12.75" hidden="1" customHeight="1">
      <c r="A182" s="201" t="s">
        <v>157</v>
      </c>
      <c r="B182" s="26"/>
      <c r="C182" s="28"/>
      <c r="D182" s="26"/>
      <c r="E182" s="28"/>
      <c r="F182" s="120"/>
      <c r="G182" s="81"/>
      <c r="H182" s="28"/>
      <c r="I182" s="2"/>
      <c r="J182" s="100"/>
      <c r="K182" s="100"/>
      <c r="M182" s="100"/>
      <c r="N182" s="141"/>
      <c r="O182" s="123"/>
      <c r="P182" s="123"/>
      <c r="Q182" s="123"/>
      <c r="R182" s="123"/>
      <c r="S182" s="123"/>
      <c r="T182" s="123"/>
      <c r="U182" s="3"/>
      <c r="V182" s="81"/>
      <c r="W182" s="3"/>
      <c r="Y182" s="2"/>
      <c r="Z182" s="2"/>
      <c r="AA182" s="2"/>
      <c r="AB182" s="2"/>
      <c r="AC182" s="2"/>
      <c r="AD182" s="2"/>
      <c r="AE182" s="2"/>
      <c r="AF182" s="2"/>
      <c r="AG182" s="2"/>
      <c r="AH182" s="28"/>
      <c r="AI182" s="28"/>
      <c r="AJ182" s="28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  <c r="AU182" s="23"/>
    </row>
    <row r="183" spans="1:48" ht="12.75" customHeight="1">
      <c r="A183" s="36"/>
      <c r="B183" s="26"/>
      <c r="C183" s="28"/>
      <c r="D183" s="26"/>
      <c r="E183" s="28"/>
      <c r="F183" s="120"/>
      <c r="G183" s="81"/>
      <c r="H183" s="28"/>
      <c r="N183" s="141"/>
      <c r="O183" s="123"/>
      <c r="P183" s="123"/>
      <c r="Q183" s="123"/>
      <c r="R183" s="123"/>
      <c r="S183" s="123"/>
      <c r="T183" s="123"/>
      <c r="V183" s="81"/>
      <c r="W183" s="3"/>
      <c r="X183" s="4"/>
    </row>
    <row r="184" spans="1:48" ht="12.75" customHeight="1">
      <c r="A184" s="36"/>
      <c r="B184" s="26"/>
      <c r="C184" s="28"/>
      <c r="D184" s="26"/>
      <c r="E184" s="28"/>
      <c r="F184" s="120"/>
      <c r="G184" s="81"/>
      <c r="H184" s="28"/>
      <c r="N184" s="141"/>
      <c r="O184" s="123"/>
      <c r="P184" s="123"/>
      <c r="Q184" s="123"/>
      <c r="R184" s="123"/>
      <c r="S184" s="123"/>
      <c r="T184" s="123"/>
      <c r="V184" s="81"/>
      <c r="W184" s="3"/>
    </row>
    <row r="185" spans="1:48" ht="12.75" customHeight="1">
      <c r="A185" s="47"/>
      <c r="B185" s="26"/>
      <c r="C185" s="28"/>
      <c r="D185" s="26"/>
      <c r="E185" s="28"/>
      <c r="F185" s="120"/>
      <c r="G185" s="28"/>
      <c r="H185" s="28"/>
      <c r="N185" s="141"/>
      <c r="O185" s="123"/>
      <c r="P185" s="123"/>
      <c r="Q185" s="123"/>
      <c r="R185" s="123"/>
      <c r="S185" s="123"/>
      <c r="T185" s="123"/>
      <c r="V185" s="81"/>
      <c r="W185" s="3"/>
    </row>
    <row r="186" spans="1:48" s="28" customFormat="1" ht="27" customHeight="1">
      <c r="A186" s="56"/>
      <c r="B186" s="26"/>
      <c r="D186" s="26"/>
      <c r="F186" s="120"/>
      <c r="H186" s="56"/>
      <c r="I186" s="2"/>
      <c r="J186" s="100"/>
      <c r="K186" s="100"/>
      <c r="M186" s="100"/>
      <c r="N186" s="141"/>
      <c r="O186" s="123"/>
      <c r="P186" s="123"/>
      <c r="Q186" s="123"/>
      <c r="R186" s="123"/>
      <c r="S186" s="123"/>
      <c r="T186" s="123"/>
      <c r="U186" s="3"/>
      <c r="V186" s="81"/>
      <c r="W186" s="26"/>
      <c r="Y186" s="23"/>
      <c r="Z186" s="23"/>
      <c r="AA186" s="23"/>
      <c r="AB186" s="23"/>
      <c r="AC186" s="23"/>
      <c r="AD186" s="23"/>
      <c r="AE186" s="23"/>
      <c r="AF186" s="23"/>
      <c r="AG186" s="23"/>
      <c r="AV186" s="2"/>
    </row>
    <row r="187" spans="1:48" s="28" customFormat="1">
      <c r="A187" s="56"/>
      <c r="B187" s="26"/>
      <c r="D187" s="26"/>
      <c r="F187" s="120"/>
      <c r="G187" s="32"/>
      <c r="H187" s="56"/>
      <c r="I187" s="2"/>
      <c r="J187" s="100"/>
      <c r="K187" s="100"/>
      <c r="M187" s="100"/>
      <c r="N187" s="141"/>
      <c r="O187" s="123"/>
      <c r="P187" s="123"/>
      <c r="Q187" s="123"/>
      <c r="R187" s="123"/>
      <c r="S187" s="123"/>
      <c r="T187" s="123"/>
      <c r="U187" s="3"/>
      <c r="V187" s="81"/>
      <c r="W187" s="26"/>
      <c r="AV187" s="2"/>
    </row>
    <row r="188" spans="1:48" s="28" customFormat="1">
      <c r="A188" s="56"/>
      <c r="B188" s="26"/>
      <c r="D188" s="26"/>
      <c r="F188" s="121"/>
      <c r="G188" s="32"/>
      <c r="H188" s="56"/>
      <c r="J188" s="123"/>
      <c r="K188" s="123"/>
      <c r="M188" s="100"/>
      <c r="N188" s="141"/>
      <c r="O188" s="123"/>
      <c r="P188" s="123"/>
      <c r="Q188" s="123"/>
      <c r="R188" s="123"/>
      <c r="S188" s="123"/>
      <c r="T188" s="123"/>
      <c r="U188" s="3"/>
      <c r="V188" s="81"/>
      <c r="W188" s="26"/>
      <c r="AV188" s="2"/>
    </row>
    <row r="189" spans="1:48" s="28" customFormat="1">
      <c r="A189" s="57"/>
      <c r="B189" s="26"/>
      <c r="D189" s="26"/>
      <c r="F189" s="120"/>
      <c r="G189" s="32"/>
      <c r="H189" s="57"/>
      <c r="J189" s="123"/>
      <c r="K189" s="123"/>
      <c r="M189" s="100"/>
      <c r="N189" s="141"/>
      <c r="O189" s="123"/>
      <c r="P189" s="123"/>
      <c r="Q189" s="123"/>
      <c r="R189" s="123"/>
      <c r="S189" s="123"/>
      <c r="T189" s="123"/>
      <c r="U189" s="3"/>
      <c r="V189" s="81"/>
      <c r="AV189" s="2"/>
    </row>
    <row r="190" spans="1:48" s="28" customFormat="1">
      <c r="A190" s="56"/>
      <c r="B190" s="26"/>
      <c r="D190" s="26"/>
      <c r="F190" s="120"/>
      <c r="G190" s="32"/>
      <c r="H190" s="56"/>
      <c r="J190" s="123"/>
      <c r="K190" s="123"/>
      <c r="M190" s="100"/>
      <c r="N190" s="141"/>
      <c r="O190" s="123"/>
      <c r="P190" s="123"/>
      <c r="Q190" s="123"/>
      <c r="R190" s="123"/>
      <c r="S190" s="123"/>
      <c r="T190" s="123"/>
      <c r="U190" s="3"/>
      <c r="V190" s="81"/>
      <c r="X190" s="23"/>
      <c r="AV190" s="2"/>
    </row>
    <row r="191" spans="1:48" s="28" customFormat="1" ht="39.75" customHeight="1">
      <c r="A191" s="58"/>
      <c r="B191" s="26"/>
      <c r="D191" s="26"/>
      <c r="F191" s="121"/>
      <c r="G191" s="32"/>
      <c r="H191" s="58"/>
      <c r="J191" s="123"/>
      <c r="K191" s="123"/>
      <c r="M191" s="100"/>
      <c r="N191" s="141"/>
      <c r="O191" s="123"/>
      <c r="P191" s="123"/>
      <c r="Q191" s="123"/>
      <c r="R191" s="123"/>
      <c r="S191" s="123"/>
      <c r="T191" s="123"/>
      <c r="U191" s="3"/>
      <c r="V191" s="81"/>
      <c r="X191" s="23"/>
      <c r="AH191" s="60"/>
      <c r="AI191" s="60"/>
      <c r="AJ191" s="60"/>
      <c r="AV191" s="2"/>
    </row>
    <row r="192" spans="1:48" s="28" customFormat="1" ht="32.25" customHeight="1">
      <c r="A192" s="58"/>
      <c r="B192" s="26"/>
      <c r="D192" s="26"/>
      <c r="F192" s="122"/>
      <c r="G192" s="32"/>
      <c r="H192" s="58"/>
      <c r="J192" s="123"/>
      <c r="K192" s="123"/>
      <c r="M192" s="100"/>
      <c r="N192" s="141"/>
      <c r="O192" s="124"/>
      <c r="P192" s="124"/>
      <c r="Q192" s="124"/>
      <c r="R192" s="124"/>
      <c r="S192" s="124"/>
      <c r="T192" s="124"/>
      <c r="U192" s="3"/>
      <c r="V192" s="81"/>
      <c r="X192" s="23"/>
      <c r="AV192" s="2"/>
    </row>
    <row r="193" spans="1:48" s="28" customFormat="1">
      <c r="A193" s="56"/>
      <c r="B193" s="26"/>
      <c r="D193" s="26"/>
      <c r="F193" s="122"/>
      <c r="G193" s="32"/>
      <c r="H193" s="56"/>
      <c r="J193" s="123"/>
      <c r="K193" s="123"/>
      <c r="M193" s="100"/>
      <c r="N193" s="141"/>
      <c r="O193" s="124"/>
      <c r="P193" s="124"/>
      <c r="Q193" s="124"/>
      <c r="R193" s="124"/>
      <c r="S193" s="124"/>
      <c r="T193" s="124"/>
      <c r="U193" s="3"/>
      <c r="V193" s="81"/>
      <c r="X193" s="23"/>
      <c r="AV193" s="2"/>
    </row>
    <row r="194" spans="1:48" s="28" customFormat="1">
      <c r="A194" s="56"/>
      <c r="B194" s="59"/>
      <c r="C194" s="32"/>
      <c r="D194" s="59"/>
      <c r="E194" s="32"/>
      <c r="F194" s="121"/>
      <c r="G194" s="32"/>
      <c r="H194" s="56"/>
      <c r="J194" s="123"/>
      <c r="K194" s="123"/>
      <c r="M194" s="100"/>
      <c r="N194" s="141"/>
      <c r="O194" s="124"/>
      <c r="P194" s="124"/>
      <c r="Q194" s="124"/>
      <c r="R194" s="124"/>
      <c r="S194" s="124"/>
      <c r="T194" s="124"/>
      <c r="U194" s="3"/>
      <c r="V194" s="81"/>
      <c r="X194" s="23"/>
      <c r="AV194" s="2"/>
    </row>
    <row r="195" spans="1:48" s="28" customFormat="1">
      <c r="A195" s="56"/>
      <c r="B195" s="59"/>
      <c r="C195" s="32"/>
      <c r="D195" s="59"/>
      <c r="E195" s="32"/>
      <c r="F195" s="121"/>
      <c r="G195" s="32"/>
      <c r="H195" s="56"/>
      <c r="J195" s="123"/>
      <c r="K195" s="123"/>
      <c r="M195" s="100"/>
      <c r="N195" s="141"/>
      <c r="O195" s="124"/>
      <c r="P195" s="124"/>
      <c r="Q195" s="124"/>
      <c r="R195" s="124"/>
      <c r="S195" s="124"/>
      <c r="T195" s="124"/>
      <c r="U195" s="3"/>
      <c r="V195" s="81"/>
      <c r="X195" s="23"/>
      <c r="AV195" s="2"/>
    </row>
    <row r="196" spans="1:48" s="28" customFormat="1">
      <c r="A196" s="56"/>
      <c r="B196" s="59"/>
      <c r="C196" s="32"/>
      <c r="D196" s="59"/>
      <c r="E196" s="32"/>
      <c r="F196" s="121"/>
      <c r="G196" s="32"/>
      <c r="H196" s="56"/>
      <c r="J196" s="123"/>
      <c r="K196" s="123"/>
      <c r="M196" s="100"/>
      <c r="N196" s="141"/>
      <c r="O196" s="124"/>
      <c r="P196" s="124"/>
      <c r="Q196" s="124"/>
      <c r="R196" s="124"/>
      <c r="S196" s="124"/>
      <c r="T196" s="124"/>
      <c r="U196" s="3"/>
      <c r="V196" s="81"/>
      <c r="X196" s="23"/>
      <c r="AV196" s="2"/>
    </row>
    <row r="197" spans="1:48" s="28" customFormat="1">
      <c r="A197" s="56"/>
      <c r="B197" s="59"/>
      <c r="C197" s="32"/>
      <c r="D197" s="59"/>
      <c r="E197" s="32"/>
      <c r="F197" s="121"/>
      <c r="G197" s="32"/>
      <c r="H197" s="56"/>
      <c r="J197" s="123"/>
      <c r="K197" s="123"/>
      <c r="M197" s="124"/>
      <c r="N197" s="141"/>
      <c r="O197" s="124"/>
      <c r="P197" s="124"/>
      <c r="Q197" s="124"/>
      <c r="R197" s="124"/>
      <c r="S197" s="124"/>
      <c r="T197" s="124"/>
      <c r="U197" s="59"/>
      <c r="V197" s="82"/>
      <c r="X197" s="23"/>
      <c r="AV197" s="2"/>
    </row>
    <row r="198" spans="1:48">
      <c r="A198" s="56"/>
      <c r="B198" s="59"/>
      <c r="C198" s="32"/>
      <c r="D198" s="59"/>
      <c r="E198" s="32"/>
      <c r="F198" s="121"/>
      <c r="G198" s="32"/>
      <c r="H198" s="56"/>
      <c r="I198" s="32"/>
      <c r="J198" s="124"/>
      <c r="K198" s="124"/>
      <c r="L198" s="32"/>
      <c r="M198" s="124"/>
      <c r="N198" s="121"/>
      <c r="O198" s="124"/>
      <c r="P198" s="124"/>
      <c r="Q198" s="124"/>
      <c r="R198" s="124"/>
      <c r="S198" s="124"/>
      <c r="T198" s="124"/>
      <c r="U198" s="56"/>
      <c r="V198" s="23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</row>
    <row r="199" spans="1:48">
      <c r="A199" s="33"/>
      <c r="B199" s="59"/>
      <c r="C199" s="32"/>
      <c r="D199" s="59"/>
      <c r="E199" s="32"/>
      <c r="F199" s="121"/>
      <c r="G199" s="32"/>
      <c r="H199" s="28"/>
      <c r="I199" s="32"/>
      <c r="J199" s="124"/>
      <c r="K199" s="124"/>
      <c r="L199" s="32"/>
      <c r="M199" s="124"/>
      <c r="N199" s="123"/>
      <c r="O199" s="124"/>
      <c r="P199" s="124"/>
      <c r="Q199" s="124"/>
      <c r="R199" s="124"/>
      <c r="S199" s="124"/>
      <c r="T199" s="124"/>
      <c r="U199" s="56"/>
      <c r="V199" s="23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</row>
    <row r="200" spans="1:48">
      <c r="A200" s="33"/>
      <c r="B200" s="59"/>
      <c r="C200" s="32"/>
      <c r="D200" s="59"/>
      <c r="E200" s="32"/>
      <c r="F200" s="145"/>
      <c r="G200" s="32"/>
      <c r="H200" s="28"/>
      <c r="I200" s="32"/>
      <c r="J200" s="124"/>
      <c r="K200" s="124"/>
      <c r="L200" s="32"/>
      <c r="M200" s="124"/>
      <c r="N200" s="123"/>
      <c r="O200" s="124"/>
      <c r="P200" s="124"/>
      <c r="Q200" s="124"/>
      <c r="R200" s="124"/>
      <c r="S200" s="124"/>
      <c r="T200" s="124"/>
      <c r="U200" s="56"/>
      <c r="V200" s="32"/>
      <c r="W200" s="28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</row>
    <row r="201" spans="1:48">
      <c r="A201" s="28"/>
      <c r="B201" s="59"/>
      <c r="C201" s="32"/>
      <c r="D201" s="59"/>
      <c r="E201" s="32"/>
      <c r="F201" s="142"/>
      <c r="G201" s="32"/>
      <c r="H201" s="28"/>
      <c r="I201" s="32"/>
      <c r="J201" s="124"/>
      <c r="K201" s="124"/>
      <c r="L201" s="32"/>
      <c r="M201" s="124"/>
      <c r="N201" s="123"/>
      <c r="O201" s="124"/>
      <c r="P201" s="124"/>
      <c r="Q201" s="124"/>
      <c r="R201" s="124"/>
      <c r="S201" s="124"/>
      <c r="T201" s="124"/>
      <c r="U201" s="56"/>
      <c r="V201" s="23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</row>
    <row r="202" spans="1:48" ht="12.75" customHeight="1">
      <c r="A202" s="28"/>
      <c r="B202" s="59"/>
      <c r="C202" s="32"/>
      <c r="D202" s="59"/>
      <c r="E202" s="32"/>
      <c r="F202" s="142"/>
      <c r="G202" s="32"/>
      <c r="H202" s="28"/>
      <c r="I202" s="32"/>
      <c r="J202" s="124"/>
      <c r="K202" s="124"/>
      <c r="L202" s="32"/>
      <c r="M202" s="124"/>
      <c r="N202" s="123"/>
      <c r="O202" s="124"/>
      <c r="P202" s="124"/>
      <c r="Q202" s="124"/>
      <c r="R202" s="124"/>
      <c r="S202" s="124"/>
      <c r="T202" s="124"/>
      <c r="U202" s="56"/>
      <c r="V202" s="23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</row>
    <row r="203" spans="1:48">
      <c r="A203" s="28"/>
      <c r="B203" s="59"/>
      <c r="C203" s="32"/>
      <c r="D203" s="59"/>
      <c r="E203" s="32"/>
      <c r="F203" s="142"/>
      <c r="G203" s="32"/>
      <c r="H203" s="28"/>
      <c r="I203" s="32"/>
      <c r="J203" s="124"/>
      <c r="K203" s="124"/>
      <c r="L203" s="32"/>
      <c r="M203" s="124"/>
      <c r="N203" s="123"/>
      <c r="O203" s="124"/>
      <c r="P203" s="124"/>
      <c r="Q203" s="124"/>
      <c r="R203" s="124"/>
      <c r="S203" s="124"/>
      <c r="T203" s="124"/>
      <c r="U203" s="28"/>
      <c r="V203" s="23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</row>
    <row r="204" spans="1:48">
      <c r="A204" s="36"/>
      <c r="B204" s="59"/>
      <c r="C204" s="32"/>
      <c r="D204" s="59"/>
      <c r="E204" s="32"/>
      <c r="F204" s="142"/>
      <c r="G204" s="32"/>
      <c r="H204" s="28"/>
      <c r="I204" s="32"/>
      <c r="J204" s="124"/>
      <c r="K204" s="124"/>
      <c r="L204" s="32"/>
      <c r="M204" s="124"/>
      <c r="N204" s="123"/>
      <c r="O204" s="124"/>
      <c r="P204" s="124"/>
      <c r="Q204" s="124"/>
      <c r="R204" s="124"/>
      <c r="S204" s="124"/>
      <c r="T204" s="124"/>
      <c r="U204" s="28"/>
      <c r="V204" s="23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</row>
    <row r="205" spans="1:48" s="23" customFormat="1">
      <c r="A205" s="36"/>
      <c r="B205" s="59"/>
      <c r="C205" s="32"/>
      <c r="D205" s="59"/>
      <c r="E205" s="32"/>
      <c r="F205" s="142"/>
      <c r="G205" s="32"/>
      <c r="H205" s="28"/>
      <c r="I205" s="32"/>
      <c r="J205" s="124"/>
      <c r="K205" s="124"/>
      <c r="L205" s="32"/>
      <c r="M205" s="124"/>
      <c r="N205" s="123"/>
      <c r="O205" s="124"/>
      <c r="P205" s="124"/>
      <c r="Q205" s="124"/>
      <c r="R205" s="124"/>
      <c r="S205" s="124"/>
      <c r="T205" s="124"/>
      <c r="U205" s="32"/>
      <c r="V205" s="26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</row>
    <row r="206" spans="1:48">
      <c r="A206" s="28"/>
      <c r="B206" s="26"/>
      <c r="C206" s="26"/>
      <c r="D206" s="26"/>
      <c r="E206" s="26"/>
      <c r="F206" s="142"/>
      <c r="G206" s="32"/>
      <c r="H206" s="32"/>
      <c r="I206" s="32"/>
      <c r="J206" s="124"/>
      <c r="K206" s="124"/>
      <c r="L206" s="32"/>
      <c r="M206" s="124"/>
      <c r="N206" s="124"/>
      <c r="O206" s="124"/>
      <c r="P206" s="124"/>
      <c r="Q206" s="124"/>
      <c r="R206" s="124"/>
      <c r="S206" s="124"/>
      <c r="T206" s="124"/>
      <c r="U206" s="27"/>
      <c r="V206" s="26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</row>
    <row r="207" spans="1:48" ht="12.75" customHeight="1">
      <c r="A207" s="56"/>
      <c r="B207" s="26"/>
      <c r="C207" s="28"/>
      <c r="D207" s="26"/>
      <c r="E207" s="28"/>
      <c r="F207" s="121"/>
      <c r="G207" s="32"/>
      <c r="H207" s="56"/>
      <c r="I207" s="32"/>
      <c r="J207" s="124"/>
      <c r="K207" s="124"/>
      <c r="L207" s="32"/>
      <c r="M207" s="124"/>
      <c r="N207" s="121"/>
      <c r="O207" s="124"/>
      <c r="P207" s="124"/>
      <c r="Q207" s="124"/>
      <c r="R207" s="124"/>
      <c r="S207" s="124"/>
      <c r="T207" s="124"/>
      <c r="U207" s="56"/>
      <c r="V207" s="26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</row>
    <row r="208" spans="1:48" ht="42.75" customHeight="1">
      <c r="A208" s="56"/>
      <c r="B208" s="26"/>
      <c r="C208" s="28"/>
      <c r="D208" s="26"/>
      <c r="E208" s="28"/>
      <c r="F208" s="121"/>
      <c r="G208" s="32"/>
      <c r="H208" s="56"/>
      <c r="I208" s="32"/>
      <c r="J208" s="124"/>
      <c r="K208" s="124"/>
      <c r="L208" s="32"/>
      <c r="M208" s="124"/>
      <c r="N208" s="121"/>
      <c r="O208" s="124"/>
      <c r="P208" s="124"/>
      <c r="Q208" s="124"/>
      <c r="R208" s="124"/>
      <c r="S208" s="124"/>
      <c r="T208" s="124"/>
      <c r="U208" s="56"/>
      <c r="V208" s="26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</row>
    <row r="209" spans="1:48">
      <c r="A209" s="56"/>
      <c r="B209" s="59"/>
      <c r="C209" s="32"/>
      <c r="D209" s="59"/>
      <c r="E209" s="32"/>
      <c r="F209" s="121"/>
      <c r="G209" s="32"/>
      <c r="H209" s="56"/>
      <c r="I209" s="32"/>
      <c r="J209" s="124"/>
      <c r="K209" s="124"/>
      <c r="L209" s="32"/>
      <c r="M209" s="124"/>
      <c r="N209" s="121"/>
      <c r="O209" s="124"/>
      <c r="P209" s="124"/>
      <c r="Q209" s="124"/>
      <c r="R209" s="124"/>
      <c r="S209" s="124"/>
      <c r="T209" s="124"/>
      <c r="U209" s="56"/>
      <c r="V209" s="26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</row>
    <row r="210" spans="1:48">
      <c r="A210" s="57"/>
      <c r="B210" s="59"/>
      <c r="C210" s="32"/>
      <c r="D210" s="59"/>
      <c r="E210" s="32"/>
      <c r="F210" s="120"/>
      <c r="G210" s="32"/>
      <c r="H210" s="57"/>
      <c r="I210" s="32"/>
      <c r="J210" s="124"/>
      <c r="K210" s="123"/>
      <c r="L210" s="28"/>
      <c r="M210" s="123"/>
      <c r="N210" s="120"/>
      <c r="O210" s="124"/>
      <c r="P210" s="124"/>
      <c r="Q210" s="124"/>
      <c r="R210" s="124"/>
      <c r="S210" s="124"/>
      <c r="T210" s="124"/>
      <c r="U210" s="57"/>
      <c r="V210" s="26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</row>
    <row r="211" spans="1:48">
      <c r="A211" s="57"/>
      <c r="B211" s="59"/>
      <c r="C211" s="32"/>
      <c r="D211" s="59"/>
      <c r="E211" s="32"/>
      <c r="F211" s="120"/>
      <c r="G211" s="28"/>
      <c r="H211" s="57"/>
      <c r="I211" s="32"/>
      <c r="J211" s="124"/>
      <c r="K211" s="123"/>
      <c r="L211" s="28"/>
      <c r="M211" s="123"/>
      <c r="N211" s="120"/>
      <c r="O211" s="124"/>
      <c r="P211" s="124"/>
      <c r="Q211" s="124"/>
      <c r="R211" s="124"/>
      <c r="S211" s="124"/>
      <c r="T211" s="124"/>
      <c r="U211" s="57"/>
      <c r="V211" s="26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</row>
    <row r="212" spans="1:48">
      <c r="A212" s="56"/>
      <c r="B212" s="59"/>
      <c r="C212" s="32"/>
      <c r="D212" s="59"/>
      <c r="E212" s="32"/>
      <c r="F212" s="121"/>
      <c r="G212" s="28"/>
      <c r="H212" s="56"/>
      <c r="I212" s="32"/>
      <c r="J212" s="124"/>
      <c r="K212" s="123"/>
      <c r="L212" s="28"/>
      <c r="M212" s="123"/>
      <c r="N212" s="121"/>
      <c r="O212" s="123"/>
      <c r="P212" s="123"/>
      <c r="Q212" s="123"/>
      <c r="R212" s="123"/>
      <c r="S212" s="123"/>
      <c r="T212" s="123"/>
      <c r="U212" s="56"/>
      <c r="V212" s="26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</row>
    <row r="213" spans="1:48">
      <c r="A213" s="58"/>
      <c r="B213" s="59"/>
      <c r="C213" s="32"/>
      <c r="D213" s="59"/>
      <c r="E213" s="32"/>
      <c r="F213" s="122"/>
      <c r="G213" s="28"/>
      <c r="H213" s="58"/>
      <c r="I213" s="32"/>
      <c r="J213" s="124"/>
      <c r="K213" s="123"/>
      <c r="L213" s="28"/>
      <c r="M213" s="123"/>
      <c r="N213" s="122"/>
      <c r="O213" s="123"/>
      <c r="P213" s="123"/>
      <c r="Q213" s="123"/>
      <c r="R213" s="123"/>
      <c r="S213" s="123"/>
      <c r="T213" s="123"/>
      <c r="U213" s="58"/>
      <c r="V213" s="26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</row>
    <row r="214" spans="1:48" s="28" customFormat="1">
      <c r="A214" s="56"/>
      <c r="B214" s="59"/>
      <c r="C214" s="32"/>
      <c r="D214" s="59"/>
      <c r="E214" s="32"/>
      <c r="F214" s="121"/>
      <c r="H214" s="58"/>
      <c r="I214" s="32"/>
      <c r="J214" s="124"/>
      <c r="K214" s="123"/>
      <c r="M214" s="123"/>
      <c r="N214" s="122"/>
      <c r="O214" s="123"/>
      <c r="P214" s="123"/>
      <c r="Q214" s="123"/>
      <c r="R214" s="123"/>
      <c r="S214" s="123"/>
      <c r="T214" s="123"/>
      <c r="U214" s="58"/>
      <c r="V214" s="26"/>
      <c r="AV214" s="2"/>
    </row>
    <row r="215" spans="1:48" s="28" customFormat="1">
      <c r="A215" s="56"/>
      <c r="B215" s="59"/>
      <c r="C215" s="32"/>
      <c r="D215" s="59"/>
      <c r="E215" s="32"/>
      <c r="F215" s="121"/>
      <c r="H215" s="56"/>
      <c r="I215" s="32"/>
      <c r="J215" s="124"/>
      <c r="K215" s="123"/>
      <c r="M215" s="123"/>
      <c r="N215" s="121"/>
      <c r="O215" s="123"/>
      <c r="P215" s="123"/>
      <c r="Q215" s="123"/>
      <c r="R215" s="123"/>
      <c r="S215" s="123"/>
      <c r="T215" s="123"/>
      <c r="U215" s="56"/>
      <c r="V215" s="26"/>
      <c r="AV215" s="2"/>
    </row>
    <row r="216" spans="1:48" s="28" customFormat="1">
      <c r="A216" s="56"/>
      <c r="B216" s="59"/>
      <c r="C216" s="32"/>
      <c r="D216" s="59"/>
      <c r="E216" s="32"/>
      <c r="F216" s="121"/>
      <c r="H216" s="56"/>
      <c r="I216" s="32"/>
      <c r="J216" s="124"/>
      <c r="K216" s="123"/>
      <c r="M216" s="123"/>
      <c r="N216" s="121"/>
      <c r="O216" s="123"/>
      <c r="P216" s="123"/>
      <c r="Q216" s="123"/>
      <c r="R216" s="123"/>
      <c r="S216" s="123"/>
      <c r="T216" s="123"/>
      <c r="U216" s="56"/>
      <c r="V216" s="23"/>
      <c r="AV216" s="2"/>
    </row>
    <row r="217" spans="1:48" s="28" customFormat="1">
      <c r="A217" s="56"/>
      <c r="B217" s="59"/>
      <c r="C217" s="32"/>
      <c r="D217" s="59"/>
      <c r="E217" s="32"/>
      <c r="F217" s="121"/>
      <c r="H217" s="56"/>
      <c r="J217" s="123"/>
      <c r="K217" s="123"/>
      <c r="M217" s="123"/>
      <c r="N217" s="121"/>
      <c r="O217" s="123"/>
      <c r="P217" s="123"/>
      <c r="Q217" s="123"/>
      <c r="R217" s="123"/>
      <c r="S217" s="123"/>
      <c r="T217" s="123"/>
      <c r="U217" s="56"/>
      <c r="V217" s="23"/>
      <c r="AV217" s="2"/>
    </row>
    <row r="218" spans="1:48" s="28" customFormat="1">
      <c r="A218" s="56"/>
      <c r="B218" s="59"/>
      <c r="C218" s="32"/>
      <c r="D218" s="59"/>
      <c r="E218" s="32"/>
      <c r="F218" s="121"/>
      <c r="H218" s="56"/>
      <c r="J218" s="123"/>
      <c r="K218" s="123"/>
      <c r="M218" s="123"/>
      <c r="N218" s="121"/>
      <c r="O218" s="123"/>
      <c r="P218" s="123"/>
      <c r="Q218" s="123"/>
      <c r="R218" s="123"/>
      <c r="S218" s="123"/>
      <c r="T218" s="123"/>
      <c r="U218" s="56"/>
      <c r="V218" s="26"/>
      <c r="AV218" s="2"/>
    </row>
    <row r="219" spans="1:48" s="28" customFormat="1">
      <c r="A219" s="56"/>
      <c r="B219" s="59"/>
      <c r="C219" s="32"/>
      <c r="D219" s="59"/>
      <c r="E219" s="32"/>
      <c r="F219" s="121"/>
      <c r="H219" s="56"/>
      <c r="J219" s="123"/>
      <c r="K219" s="123"/>
      <c r="M219" s="123"/>
      <c r="N219" s="121"/>
      <c r="O219" s="123"/>
      <c r="P219" s="123"/>
      <c r="Q219" s="123"/>
      <c r="R219" s="123"/>
      <c r="S219" s="123"/>
      <c r="T219" s="123"/>
      <c r="U219" s="56"/>
      <c r="V219" s="26"/>
      <c r="AV219" s="2"/>
    </row>
    <row r="220" spans="1:48" s="28" customFormat="1">
      <c r="A220" s="33"/>
      <c r="B220" s="59"/>
      <c r="C220" s="32"/>
      <c r="D220" s="59"/>
      <c r="E220" s="32"/>
      <c r="F220" s="145"/>
      <c r="J220" s="123"/>
      <c r="K220" s="123"/>
      <c r="M220" s="123"/>
      <c r="N220" s="123"/>
      <c r="O220" s="123"/>
      <c r="P220" s="123"/>
      <c r="Q220" s="123"/>
      <c r="R220" s="123"/>
      <c r="S220" s="123"/>
      <c r="T220" s="123"/>
      <c r="V220" s="26"/>
      <c r="AV220" s="2"/>
    </row>
    <row r="221" spans="1:48" s="28" customFormat="1">
      <c r="A221" s="33"/>
      <c r="B221" s="59"/>
      <c r="C221" s="32"/>
      <c r="D221" s="59"/>
      <c r="E221" s="32"/>
      <c r="F221" s="145"/>
      <c r="J221" s="123"/>
      <c r="K221" s="123"/>
      <c r="M221" s="123"/>
      <c r="N221" s="123"/>
      <c r="O221" s="123"/>
      <c r="P221" s="123"/>
      <c r="Q221" s="123"/>
      <c r="R221" s="123"/>
      <c r="S221" s="123"/>
      <c r="T221" s="123"/>
      <c r="V221" s="32"/>
      <c r="W221" s="23"/>
      <c r="AV221" s="2"/>
    </row>
    <row r="222" spans="1:48" s="28" customFormat="1">
      <c r="A222" s="57"/>
      <c r="B222" s="59"/>
      <c r="C222" s="32"/>
      <c r="D222" s="59"/>
      <c r="E222" s="32"/>
      <c r="F222" s="120"/>
      <c r="H222" s="23"/>
      <c r="I222" s="32"/>
      <c r="J222" s="124"/>
      <c r="K222" s="123"/>
      <c r="L222" s="26"/>
      <c r="M222" s="123"/>
      <c r="N222" s="123"/>
      <c r="O222" s="123"/>
      <c r="P222" s="123"/>
      <c r="Q222" s="123"/>
      <c r="R222" s="123"/>
      <c r="S222" s="123"/>
      <c r="T222" s="123"/>
      <c r="V222" s="32"/>
      <c r="W222" s="23"/>
      <c r="AV222" s="2"/>
    </row>
    <row r="223" spans="1:48" s="28" customFormat="1">
      <c r="A223" s="57"/>
      <c r="B223" s="59"/>
      <c r="C223" s="32"/>
      <c r="D223" s="59"/>
      <c r="E223" s="32"/>
      <c r="F223" s="120"/>
      <c r="I223" s="32"/>
      <c r="J223" s="124"/>
      <c r="K223" s="123"/>
      <c r="L223" s="26"/>
      <c r="M223" s="123"/>
      <c r="N223" s="113"/>
      <c r="O223" s="123"/>
      <c r="P223" s="123"/>
      <c r="Q223" s="123"/>
      <c r="R223" s="123"/>
      <c r="S223" s="123"/>
      <c r="T223" s="123"/>
      <c r="V223" s="32"/>
      <c r="W223" s="23"/>
      <c r="AV223" s="2"/>
    </row>
    <row r="224" spans="1:48" s="28" customFormat="1">
      <c r="B224" s="59"/>
      <c r="C224" s="32"/>
      <c r="D224" s="59"/>
      <c r="E224" s="32"/>
      <c r="F224" s="142"/>
      <c r="H224" s="32"/>
      <c r="I224" s="32"/>
      <c r="J224" s="124"/>
      <c r="K224" s="123"/>
      <c r="L224" s="26"/>
      <c r="M224" s="123"/>
      <c r="N224" s="123"/>
      <c r="O224" s="123"/>
      <c r="P224" s="123"/>
      <c r="Q224" s="123"/>
      <c r="R224" s="123"/>
      <c r="S224" s="123"/>
      <c r="T224" s="123"/>
      <c r="V224" s="32"/>
      <c r="W224" s="23"/>
      <c r="AV224" s="2"/>
    </row>
    <row r="225" spans="1:48" s="28" customFormat="1">
      <c r="A225" s="36"/>
      <c r="B225" s="59"/>
      <c r="C225" s="32"/>
      <c r="D225" s="59"/>
      <c r="E225" s="32"/>
      <c r="F225" s="142"/>
      <c r="I225" s="32"/>
      <c r="J225" s="124"/>
      <c r="K225" s="123"/>
      <c r="L225" s="26"/>
      <c r="M225" s="123"/>
      <c r="N225" s="124"/>
      <c r="O225" s="123"/>
      <c r="P225" s="123"/>
      <c r="Q225" s="123"/>
      <c r="R225" s="123"/>
      <c r="S225" s="123"/>
      <c r="T225" s="123"/>
      <c r="V225" s="32"/>
      <c r="W225" s="23"/>
      <c r="AV225" s="2"/>
    </row>
    <row r="226" spans="1:48" s="28" customFormat="1">
      <c r="A226" s="36"/>
      <c r="B226" s="59"/>
      <c r="C226" s="32"/>
      <c r="D226" s="59"/>
      <c r="E226" s="32"/>
      <c r="F226" s="142"/>
      <c r="I226" s="32"/>
      <c r="J226" s="124"/>
      <c r="K226" s="123"/>
      <c r="L226" s="26"/>
      <c r="M226" s="123"/>
      <c r="N226" s="123"/>
      <c r="O226" s="123"/>
      <c r="P226" s="123"/>
      <c r="Q226" s="123"/>
      <c r="R226" s="123"/>
      <c r="S226" s="123"/>
      <c r="T226" s="123"/>
      <c r="U226" s="27"/>
      <c r="V226" s="32"/>
      <c r="W226" s="23"/>
      <c r="AV226" s="2"/>
    </row>
    <row r="227" spans="1:48" s="28" customFormat="1">
      <c r="B227" s="59"/>
      <c r="C227" s="32"/>
      <c r="D227" s="59"/>
      <c r="E227" s="32"/>
      <c r="F227" s="142"/>
      <c r="J227" s="123"/>
      <c r="K227" s="123"/>
      <c r="L227" s="26"/>
      <c r="M227" s="123"/>
      <c r="N227" s="123"/>
      <c r="O227" s="123"/>
      <c r="P227" s="123"/>
      <c r="Q227" s="123"/>
      <c r="R227" s="123"/>
      <c r="S227" s="123"/>
      <c r="T227" s="123"/>
      <c r="U227" s="23"/>
      <c r="V227" s="32"/>
      <c r="W227" s="23"/>
      <c r="AV227" s="2"/>
    </row>
    <row r="228" spans="1:48" s="28" customFormat="1">
      <c r="B228" s="59"/>
      <c r="C228" s="32"/>
      <c r="D228" s="59"/>
      <c r="E228" s="32"/>
      <c r="F228" s="142"/>
      <c r="J228" s="123"/>
      <c r="K228" s="123"/>
      <c r="L228" s="26"/>
      <c r="M228" s="123"/>
      <c r="N228" s="123"/>
      <c r="O228" s="123"/>
      <c r="P228" s="123"/>
      <c r="Q228" s="123"/>
      <c r="R228" s="123"/>
      <c r="S228" s="123"/>
      <c r="T228" s="123"/>
      <c r="U228" s="27"/>
      <c r="V228" s="32"/>
      <c r="W228" s="23"/>
      <c r="AV228" s="2"/>
    </row>
    <row r="229" spans="1:48" s="28" customFormat="1">
      <c r="B229" s="59"/>
      <c r="C229" s="32"/>
      <c r="D229" s="59"/>
      <c r="E229" s="32"/>
      <c r="F229" s="146"/>
      <c r="J229" s="123"/>
      <c r="K229" s="123"/>
      <c r="L229" s="26"/>
      <c r="M229" s="123"/>
      <c r="N229" s="123"/>
      <c r="O229" s="123"/>
      <c r="P229" s="123"/>
      <c r="Q229" s="123"/>
      <c r="R229" s="123"/>
      <c r="S229" s="123"/>
      <c r="T229" s="123"/>
      <c r="U229" s="32"/>
      <c r="V229" s="32"/>
      <c r="W229" s="23"/>
      <c r="AV229" s="2"/>
    </row>
    <row r="230" spans="1:48">
      <c r="A230" s="28"/>
      <c r="B230" s="59"/>
      <c r="C230" s="32"/>
      <c r="D230" s="59"/>
      <c r="E230" s="32"/>
      <c r="F230" s="142"/>
      <c r="G230" s="28"/>
      <c r="H230" s="28"/>
      <c r="I230" s="28"/>
      <c r="J230" s="123"/>
      <c r="K230" s="123"/>
      <c r="L230" s="26"/>
      <c r="M230" s="123"/>
      <c r="N230" s="123"/>
      <c r="O230" s="123"/>
      <c r="P230" s="123"/>
      <c r="Q230" s="123"/>
      <c r="R230" s="123"/>
      <c r="S230" s="123"/>
      <c r="T230" s="123"/>
      <c r="U230" s="28"/>
      <c r="V230" s="32"/>
      <c r="W230" s="61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</row>
    <row r="231" spans="1:48">
      <c r="A231" s="28"/>
      <c r="B231" s="26"/>
      <c r="C231" s="28"/>
      <c r="D231" s="26"/>
      <c r="E231" s="28"/>
      <c r="F231" s="142"/>
      <c r="G231" s="28"/>
      <c r="H231" s="28"/>
      <c r="I231" s="28"/>
      <c r="J231" s="123"/>
      <c r="K231" s="123"/>
      <c r="L231" s="26"/>
      <c r="M231" s="123"/>
      <c r="N231" s="123"/>
      <c r="O231" s="123"/>
      <c r="P231" s="123"/>
      <c r="Q231" s="123"/>
      <c r="R231" s="123"/>
      <c r="S231" s="123"/>
      <c r="T231" s="123"/>
      <c r="U231" s="28"/>
      <c r="V231" s="32"/>
      <c r="W231" s="23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</row>
    <row r="232" spans="1:48">
      <c r="A232" s="28"/>
      <c r="B232" s="26"/>
      <c r="C232" s="28"/>
      <c r="D232" s="26"/>
      <c r="E232" s="28"/>
      <c r="F232" s="147"/>
      <c r="G232" s="28"/>
      <c r="H232" s="28"/>
      <c r="I232" s="28"/>
      <c r="J232" s="123"/>
      <c r="K232" s="123"/>
      <c r="L232" s="26"/>
      <c r="M232" s="123"/>
      <c r="N232" s="123"/>
      <c r="O232" s="123"/>
      <c r="P232" s="123"/>
      <c r="Q232" s="123"/>
      <c r="R232" s="123"/>
      <c r="S232" s="123"/>
      <c r="T232" s="123"/>
      <c r="U232" s="28"/>
      <c r="V232" s="61"/>
      <c r="W232" s="23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</row>
    <row r="233" spans="1:48">
      <c r="A233" s="28"/>
      <c r="B233" s="26"/>
      <c r="C233" s="28"/>
      <c r="D233" s="26"/>
      <c r="E233" s="28"/>
      <c r="F233" s="148"/>
      <c r="G233" s="28"/>
      <c r="H233" s="28"/>
      <c r="I233" s="28"/>
      <c r="J233" s="123"/>
      <c r="K233" s="123"/>
      <c r="L233" s="26"/>
      <c r="M233" s="123"/>
      <c r="N233" s="123"/>
      <c r="O233" s="123"/>
      <c r="P233" s="123"/>
      <c r="Q233" s="123"/>
      <c r="R233" s="123"/>
      <c r="S233" s="123"/>
      <c r="T233" s="123"/>
      <c r="U233" s="28"/>
      <c r="V233" s="61"/>
      <c r="W233" s="23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</row>
    <row r="234" spans="1:48">
      <c r="A234" s="23"/>
      <c r="B234" s="26"/>
      <c r="C234" s="28"/>
      <c r="D234" s="26"/>
      <c r="E234" s="28"/>
      <c r="F234" s="148"/>
      <c r="G234" s="28"/>
      <c r="H234" s="28"/>
      <c r="I234" s="28"/>
      <c r="J234" s="123"/>
      <c r="K234" s="123"/>
      <c r="L234" s="26"/>
      <c r="M234" s="123"/>
      <c r="N234" s="123"/>
      <c r="O234" s="123"/>
      <c r="P234" s="123"/>
      <c r="Q234" s="123"/>
      <c r="R234" s="123"/>
      <c r="S234" s="123"/>
      <c r="T234" s="123"/>
      <c r="U234" s="28"/>
      <c r="V234" s="61"/>
      <c r="W234" s="23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</row>
    <row r="235" spans="1:48">
      <c r="A235" s="28"/>
      <c r="B235" s="26"/>
      <c r="C235" s="28"/>
      <c r="D235" s="26"/>
      <c r="E235" s="28"/>
      <c r="F235" s="148"/>
      <c r="G235" s="28"/>
      <c r="H235" s="28"/>
      <c r="I235" s="28"/>
      <c r="J235" s="123"/>
      <c r="K235" s="123"/>
      <c r="L235" s="26"/>
      <c r="M235" s="123"/>
      <c r="N235" s="123"/>
      <c r="O235" s="123"/>
      <c r="P235" s="123"/>
      <c r="Q235" s="123"/>
      <c r="R235" s="123"/>
      <c r="S235" s="123"/>
      <c r="T235" s="123"/>
      <c r="U235" s="28"/>
      <c r="V235" s="61"/>
      <c r="W235" s="23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</row>
    <row r="236" spans="1:48">
      <c r="A236" s="32"/>
      <c r="B236" s="26"/>
      <c r="C236" s="28"/>
      <c r="D236" s="26"/>
      <c r="E236" s="28"/>
      <c r="F236" s="147"/>
      <c r="G236" s="28"/>
      <c r="H236" s="28"/>
      <c r="I236" s="28"/>
      <c r="J236" s="123"/>
      <c r="K236" s="123"/>
      <c r="L236" s="26"/>
      <c r="M236" s="123"/>
      <c r="N236" s="123"/>
      <c r="O236" s="123"/>
      <c r="P236" s="123"/>
      <c r="Q236" s="123"/>
      <c r="R236" s="123"/>
      <c r="S236" s="123"/>
      <c r="T236" s="123"/>
      <c r="U236" s="27"/>
      <c r="V236" s="61"/>
      <c r="W236" s="23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</row>
    <row r="237" spans="1:48">
      <c r="A237" s="34"/>
      <c r="B237" s="26"/>
      <c r="C237" s="28"/>
      <c r="D237" s="26"/>
      <c r="E237" s="28"/>
      <c r="F237" s="147"/>
      <c r="G237" s="28"/>
      <c r="H237" s="28"/>
      <c r="I237" s="28"/>
      <c r="J237" s="123"/>
      <c r="K237" s="123"/>
      <c r="L237" s="26"/>
      <c r="M237" s="123"/>
      <c r="N237" s="123"/>
      <c r="O237" s="123"/>
      <c r="P237" s="123"/>
      <c r="Q237" s="123"/>
      <c r="R237" s="123"/>
      <c r="S237" s="123"/>
      <c r="T237" s="123"/>
      <c r="U237" s="27"/>
      <c r="V237" s="61"/>
      <c r="W237" s="23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</row>
    <row r="238" spans="1:48">
      <c r="A238" s="35"/>
      <c r="B238" s="26"/>
      <c r="C238" s="28"/>
      <c r="D238" s="26"/>
      <c r="E238" s="28"/>
      <c r="F238" s="147"/>
      <c r="G238" s="28"/>
      <c r="H238" s="28"/>
      <c r="I238" s="28"/>
      <c r="J238" s="123"/>
      <c r="K238" s="123"/>
      <c r="L238" s="26"/>
      <c r="M238" s="123"/>
      <c r="N238" s="123"/>
      <c r="O238" s="123"/>
      <c r="P238" s="123"/>
      <c r="Q238" s="123"/>
      <c r="R238" s="123"/>
      <c r="S238" s="123"/>
      <c r="T238" s="123"/>
      <c r="U238" s="27"/>
      <c r="V238" s="61"/>
      <c r="W238" s="23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</row>
    <row r="239" spans="1:48">
      <c r="A239" s="35"/>
      <c r="B239" s="26"/>
      <c r="C239" s="28"/>
      <c r="D239" s="26"/>
      <c r="E239" s="28"/>
      <c r="F239" s="147"/>
      <c r="G239" s="28"/>
      <c r="H239" s="28"/>
      <c r="I239" s="28"/>
      <c r="J239" s="123"/>
      <c r="K239" s="123"/>
      <c r="L239" s="26"/>
      <c r="M239" s="123"/>
      <c r="N239" s="123"/>
      <c r="O239" s="123"/>
      <c r="P239" s="123"/>
      <c r="Q239" s="123"/>
      <c r="R239" s="123"/>
      <c r="S239" s="123"/>
      <c r="T239" s="123"/>
      <c r="U239" s="27"/>
      <c r="V239" s="32"/>
      <c r="W239" s="23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</row>
    <row r="240" spans="1:48">
      <c r="A240" s="35"/>
      <c r="B240" s="26"/>
      <c r="C240" s="28"/>
      <c r="D240" s="26"/>
      <c r="E240" s="28"/>
      <c r="F240" s="147"/>
      <c r="G240" s="28"/>
      <c r="H240" s="28"/>
      <c r="I240" s="28"/>
      <c r="J240" s="123"/>
      <c r="K240" s="123"/>
      <c r="L240" s="26"/>
      <c r="M240" s="123"/>
      <c r="N240" s="123"/>
      <c r="O240" s="123"/>
      <c r="P240" s="123"/>
      <c r="Q240" s="123"/>
      <c r="R240" s="123"/>
      <c r="S240" s="123"/>
      <c r="T240" s="123"/>
      <c r="U240" s="27"/>
      <c r="V240" s="32"/>
      <c r="W240" s="23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</row>
    <row r="241" spans="1:33">
      <c r="A241" s="33"/>
      <c r="B241" s="26"/>
      <c r="C241" s="28"/>
      <c r="D241" s="26"/>
      <c r="E241" s="28"/>
      <c r="F241" s="147"/>
      <c r="G241" s="28"/>
      <c r="H241" s="28"/>
      <c r="I241" s="28"/>
      <c r="J241" s="123"/>
      <c r="K241" s="123"/>
      <c r="L241" s="26"/>
      <c r="M241" s="123"/>
      <c r="N241" s="123"/>
      <c r="O241" s="123"/>
      <c r="P241" s="123"/>
      <c r="Q241" s="123"/>
      <c r="R241" s="123"/>
      <c r="S241" s="123"/>
      <c r="T241" s="123"/>
      <c r="U241" s="27"/>
      <c r="V241" s="32"/>
      <c r="W241" s="23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</row>
    <row r="242" spans="1:33">
      <c r="A242" s="33"/>
      <c r="B242" s="26"/>
      <c r="C242" s="28"/>
      <c r="D242" s="26"/>
      <c r="E242" s="28"/>
      <c r="F242" s="142"/>
      <c r="G242" s="28"/>
      <c r="H242" s="28"/>
      <c r="I242" s="28"/>
      <c r="J242" s="123"/>
      <c r="K242" s="123"/>
      <c r="L242" s="26"/>
      <c r="M242" s="123"/>
      <c r="N242" s="123"/>
      <c r="O242" s="123"/>
      <c r="P242" s="123"/>
      <c r="Q242" s="123"/>
      <c r="R242" s="123"/>
      <c r="S242" s="123"/>
      <c r="T242" s="123"/>
      <c r="U242" s="27"/>
      <c r="V242" s="59"/>
      <c r="W242" s="23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</row>
    <row r="243" spans="1:33">
      <c r="A243" s="33"/>
      <c r="B243" s="26"/>
      <c r="C243" s="28"/>
      <c r="D243" s="26"/>
      <c r="E243" s="28"/>
      <c r="F243" s="142"/>
      <c r="G243" s="28"/>
      <c r="H243" s="28"/>
      <c r="I243" s="28"/>
      <c r="J243" s="123"/>
      <c r="K243" s="123"/>
      <c r="L243" s="26"/>
      <c r="M243" s="123"/>
      <c r="N243" s="123"/>
      <c r="O243" s="123"/>
      <c r="P243" s="123"/>
      <c r="Q243" s="123"/>
      <c r="R243" s="123"/>
      <c r="S243" s="123"/>
      <c r="T243" s="123"/>
      <c r="U243" s="27"/>
      <c r="V243" s="26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</row>
    <row r="244" spans="1:33">
      <c r="A244" s="33"/>
      <c r="B244" s="26"/>
      <c r="C244" s="28"/>
      <c r="D244" s="26"/>
      <c r="E244" s="28"/>
      <c r="F244" s="142"/>
      <c r="G244" s="28"/>
      <c r="H244" s="28"/>
      <c r="I244" s="28"/>
      <c r="J244" s="123"/>
      <c r="K244" s="123"/>
      <c r="L244" s="26"/>
      <c r="M244" s="123"/>
      <c r="N244" s="123"/>
      <c r="O244" s="123"/>
      <c r="P244" s="123"/>
      <c r="Q244" s="123"/>
      <c r="R244" s="123"/>
      <c r="S244" s="123"/>
      <c r="T244" s="123"/>
      <c r="U244" s="27"/>
      <c r="V244" s="26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</row>
    <row r="245" spans="1:33">
      <c r="A245" s="33"/>
      <c r="B245" s="26"/>
      <c r="C245" s="28"/>
      <c r="D245" s="26"/>
      <c r="E245" s="28"/>
      <c r="F245" s="145"/>
      <c r="G245" s="28"/>
      <c r="H245" s="28"/>
      <c r="I245" s="28"/>
      <c r="J245" s="123"/>
      <c r="K245" s="123"/>
      <c r="L245" s="26"/>
      <c r="M245" s="123"/>
      <c r="N245" s="123"/>
      <c r="O245" s="123"/>
      <c r="P245" s="123"/>
      <c r="Q245" s="123"/>
      <c r="R245" s="123"/>
      <c r="S245" s="123"/>
      <c r="T245" s="123"/>
      <c r="U245" s="27"/>
      <c r="V245" s="26"/>
      <c r="W245" s="28"/>
      <c r="X245" s="32"/>
      <c r="Y245" s="32"/>
      <c r="Z245" s="32"/>
      <c r="AA245" s="32"/>
      <c r="AB245" s="32"/>
      <c r="AC245" s="32"/>
      <c r="AD245" s="32"/>
      <c r="AE245" s="32"/>
      <c r="AF245" s="32"/>
      <c r="AG245" s="32"/>
    </row>
    <row r="246" spans="1:33">
      <c r="A246" s="33"/>
      <c r="B246" s="26"/>
      <c r="C246" s="28"/>
      <c r="D246" s="26"/>
      <c r="E246" s="28"/>
      <c r="F246" s="145"/>
      <c r="G246" s="28"/>
      <c r="H246" s="28"/>
      <c r="I246" s="28"/>
      <c r="J246" s="123"/>
      <c r="K246" s="123"/>
      <c r="L246" s="26"/>
      <c r="M246" s="123"/>
      <c r="N246" s="123"/>
      <c r="O246" s="123"/>
      <c r="P246" s="123"/>
      <c r="Q246" s="123"/>
      <c r="R246" s="123"/>
      <c r="S246" s="123"/>
      <c r="T246" s="123"/>
      <c r="U246" s="27"/>
      <c r="V246" s="26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</row>
    <row r="247" spans="1:33">
      <c r="A247" s="28"/>
      <c r="B247" s="26"/>
      <c r="C247" s="28"/>
      <c r="D247" s="26"/>
      <c r="E247" s="28"/>
      <c r="F247" s="142"/>
      <c r="G247" s="28"/>
      <c r="H247" s="28"/>
      <c r="I247" s="28"/>
      <c r="J247" s="123"/>
      <c r="K247" s="123"/>
      <c r="L247" s="26"/>
      <c r="M247" s="123"/>
      <c r="N247" s="123"/>
      <c r="O247" s="123"/>
      <c r="P247" s="123"/>
      <c r="Q247" s="123"/>
      <c r="R247" s="123"/>
      <c r="S247" s="123"/>
      <c r="T247" s="123"/>
      <c r="U247" s="27"/>
      <c r="V247" s="26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</row>
    <row r="248" spans="1:33">
      <c r="A248" s="28"/>
      <c r="B248" s="26"/>
      <c r="C248" s="28"/>
      <c r="D248" s="26"/>
      <c r="E248" s="28"/>
      <c r="F248" s="142"/>
      <c r="G248" s="28"/>
      <c r="H248" s="28"/>
      <c r="I248" s="28"/>
      <c r="J248" s="123"/>
      <c r="K248" s="123"/>
      <c r="L248" s="26"/>
      <c r="M248" s="123"/>
      <c r="N248" s="123"/>
      <c r="O248" s="123"/>
      <c r="P248" s="123"/>
      <c r="Q248" s="123"/>
      <c r="R248" s="123"/>
      <c r="S248" s="123"/>
      <c r="T248" s="123"/>
      <c r="U248" s="27"/>
      <c r="V248" s="26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</row>
    <row r="249" spans="1:33">
      <c r="A249" s="28"/>
      <c r="B249" s="26"/>
      <c r="C249" s="28"/>
      <c r="D249" s="26"/>
      <c r="E249" s="28"/>
      <c r="F249" s="142"/>
      <c r="G249" s="28"/>
      <c r="H249" s="28"/>
      <c r="I249" s="28"/>
      <c r="J249" s="123"/>
      <c r="K249" s="123"/>
      <c r="L249" s="26"/>
      <c r="M249" s="123"/>
      <c r="N249" s="123"/>
      <c r="O249" s="123"/>
      <c r="P249" s="123"/>
      <c r="Q249" s="123"/>
      <c r="R249" s="123"/>
      <c r="S249" s="123"/>
      <c r="T249" s="123"/>
      <c r="U249" s="27"/>
      <c r="V249" s="26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</row>
    <row r="250" spans="1:33" s="32" customFormat="1">
      <c r="A250" s="36"/>
      <c r="B250" s="26"/>
      <c r="C250" s="28"/>
      <c r="D250" s="26"/>
      <c r="E250" s="28"/>
      <c r="F250" s="142"/>
      <c r="G250" s="28"/>
      <c r="H250" s="28"/>
      <c r="I250" s="28"/>
      <c r="J250" s="123"/>
      <c r="K250" s="123"/>
      <c r="L250" s="26"/>
      <c r="M250" s="123"/>
      <c r="N250" s="123"/>
      <c r="O250" s="123"/>
      <c r="P250" s="123"/>
      <c r="Q250" s="123"/>
      <c r="R250" s="123"/>
      <c r="S250" s="123"/>
      <c r="T250" s="123"/>
      <c r="U250" s="26"/>
      <c r="V250" s="26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</row>
    <row r="251" spans="1:33">
      <c r="A251" s="36"/>
      <c r="B251" s="26"/>
      <c r="C251" s="28"/>
      <c r="D251" s="26"/>
      <c r="E251" s="28"/>
      <c r="F251" s="142"/>
      <c r="G251" s="28"/>
      <c r="H251" s="28"/>
      <c r="I251" s="28"/>
      <c r="J251" s="123"/>
      <c r="K251" s="123"/>
      <c r="L251" s="26"/>
      <c r="M251" s="123"/>
      <c r="N251" s="123"/>
      <c r="O251" s="123"/>
      <c r="P251" s="123"/>
      <c r="Q251" s="123"/>
      <c r="R251" s="123"/>
      <c r="S251" s="123"/>
      <c r="T251" s="123"/>
      <c r="U251" s="26"/>
      <c r="V251" s="26"/>
      <c r="W251" s="32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</row>
    <row r="252" spans="1:33">
      <c r="A252" s="28"/>
      <c r="B252" s="26"/>
      <c r="C252" s="28"/>
      <c r="D252" s="26"/>
      <c r="E252" s="28"/>
      <c r="F252" s="142"/>
      <c r="G252" s="28"/>
      <c r="H252" s="28"/>
      <c r="I252" s="28"/>
      <c r="J252" s="123"/>
      <c r="K252" s="123"/>
      <c r="L252" s="26"/>
      <c r="M252" s="123"/>
      <c r="N252" s="123"/>
      <c r="O252" s="123"/>
      <c r="P252" s="123"/>
      <c r="Q252" s="123"/>
      <c r="R252" s="123"/>
      <c r="S252" s="123"/>
      <c r="T252" s="123"/>
      <c r="U252" s="26"/>
      <c r="V252" s="26"/>
      <c r="W252" s="32"/>
      <c r="X252" s="23"/>
      <c r="Y252" s="33"/>
      <c r="Z252" s="28"/>
      <c r="AA252" s="28"/>
      <c r="AB252" s="28"/>
      <c r="AC252" s="28"/>
      <c r="AD252" s="28"/>
      <c r="AE252" s="28"/>
      <c r="AF252" s="28"/>
      <c r="AG252" s="28"/>
    </row>
    <row r="253" spans="1:33">
      <c r="A253" s="28"/>
      <c r="B253" s="26"/>
      <c r="C253" s="28"/>
      <c r="D253" s="26"/>
      <c r="E253" s="28"/>
      <c r="F253" s="142"/>
      <c r="G253" s="28"/>
      <c r="H253" s="28"/>
      <c r="I253" s="28"/>
      <c r="J253" s="123"/>
      <c r="K253" s="123"/>
      <c r="L253" s="26"/>
      <c r="M253" s="123"/>
      <c r="N253" s="123"/>
      <c r="O253" s="142"/>
      <c r="P253" s="142"/>
      <c r="Q253" s="142"/>
      <c r="R253" s="142"/>
      <c r="S253" s="142"/>
      <c r="T253" s="142"/>
      <c r="U253" s="26"/>
      <c r="V253" s="23"/>
      <c r="W253" s="32"/>
      <c r="X253" s="23"/>
      <c r="Y253" s="36"/>
      <c r="Z253" s="28"/>
      <c r="AA253" s="28"/>
      <c r="AB253" s="28"/>
      <c r="AC253" s="28"/>
      <c r="AD253" s="28"/>
      <c r="AE253" s="28"/>
      <c r="AF253" s="28"/>
      <c r="AG253" s="28"/>
    </row>
    <row r="254" spans="1:33">
      <c r="A254" s="28"/>
      <c r="B254" s="26"/>
      <c r="C254" s="28"/>
      <c r="D254" s="26"/>
      <c r="E254" s="28"/>
      <c r="F254" s="142"/>
      <c r="G254" s="28"/>
      <c r="H254" s="28"/>
      <c r="I254" s="28"/>
      <c r="J254" s="123"/>
      <c r="K254" s="123"/>
      <c r="L254" s="26"/>
      <c r="M254" s="123"/>
      <c r="N254" s="123"/>
      <c r="O254" s="142"/>
      <c r="P254" s="142"/>
      <c r="Q254" s="142"/>
      <c r="R254" s="142"/>
      <c r="S254" s="142"/>
      <c r="T254" s="142"/>
      <c r="U254" s="26"/>
      <c r="V254" s="23"/>
      <c r="W254" s="32"/>
      <c r="X254" s="23"/>
      <c r="Y254" s="36"/>
      <c r="Z254" s="28"/>
      <c r="AA254" s="28"/>
      <c r="AB254" s="28"/>
      <c r="AC254" s="28"/>
      <c r="AD254" s="28"/>
      <c r="AE254" s="28"/>
      <c r="AF254" s="28"/>
      <c r="AG254" s="28"/>
    </row>
    <row r="255" spans="1:33">
      <c r="A255" s="28"/>
      <c r="B255" s="26"/>
      <c r="C255" s="28"/>
      <c r="D255" s="26"/>
      <c r="E255" s="28"/>
      <c r="F255" s="142"/>
      <c r="G255" s="28"/>
      <c r="H255" s="28"/>
      <c r="I255" s="28"/>
      <c r="J255" s="123"/>
      <c r="K255" s="123"/>
      <c r="L255" s="26"/>
      <c r="M255" s="123"/>
      <c r="N255" s="123"/>
      <c r="O255" s="142"/>
      <c r="P255" s="142"/>
      <c r="Q255" s="142"/>
      <c r="R255" s="142"/>
      <c r="S255" s="142"/>
      <c r="T255" s="142"/>
      <c r="U255" s="26"/>
      <c r="V255" s="23"/>
      <c r="W255" s="32"/>
      <c r="X255" s="23"/>
      <c r="Y255" s="33"/>
      <c r="Z255" s="28"/>
      <c r="AA255" s="28"/>
      <c r="AB255" s="28"/>
      <c r="AC255" s="28"/>
      <c r="AD255" s="28"/>
      <c r="AE255" s="28"/>
      <c r="AF255" s="28"/>
      <c r="AG255" s="28"/>
    </row>
    <row r="256" spans="1:33">
      <c r="A256" s="28"/>
      <c r="B256" s="26"/>
      <c r="C256" s="28"/>
      <c r="D256" s="26"/>
      <c r="E256" s="28"/>
      <c r="F256" s="142"/>
      <c r="G256" s="28"/>
      <c r="H256" s="28"/>
      <c r="I256" s="28"/>
      <c r="J256" s="123"/>
      <c r="K256" s="123"/>
      <c r="L256" s="26"/>
      <c r="M256" s="123"/>
      <c r="N256" s="123"/>
      <c r="O256" s="142"/>
      <c r="P256" s="142"/>
      <c r="Q256" s="142"/>
      <c r="R256" s="142"/>
      <c r="S256" s="142"/>
      <c r="T256" s="142"/>
      <c r="U256" s="26"/>
      <c r="V256" s="23"/>
      <c r="W256" s="32"/>
      <c r="X256" s="23"/>
      <c r="Y256" s="33"/>
      <c r="Z256" s="28"/>
      <c r="AA256" s="28"/>
      <c r="AB256" s="28"/>
      <c r="AC256" s="28"/>
      <c r="AD256" s="28"/>
      <c r="AE256" s="28"/>
      <c r="AF256" s="28"/>
      <c r="AG256" s="28"/>
    </row>
    <row r="257" spans="1:33">
      <c r="A257" s="28"/>
      <c r="B257" s="26"/>
      <c r="C257" s="28"/>
      <c r="D257" s="26"/>
      <c r="E257" s="28"/>
      <c r="F257" s="142"/>
      <c r="G257" s="28"/>
      <c r="H257" s="28"/>
      <c r="I257" s="28"/>
      <c r="J257" s="123"/>
      <c r="K257" s="123"/>
      <c r="L257" s="26"/>
      <c r="M257" s="123"/>
      <c r="N257" s="123"/>
      <c r="O257" s="142"/>
      <c r="P257" s="142"/>
      <c r="Q257" s="142"/>
      <c r="R257" s="142"/>
      <c r="S257" s="142"/>
      <c r="T257" s="142"/>
      <c r="U257" s="26"/>
      <c r="V257" s="23"/>
      <c r="W257" s="32"/>
      <c r="X257" s="23"/>
      <c r="Y257" s="33"/>
      <c r="Z257" s="28"/>
      <c r="AA257" s="28"/>
      <c r="AB257" s="28"/>
      <c r="AC257" s="28"/>
      <c r="AD257" s="28"/>
      <c r="AE257" s="28"/>
      <c r="AF257" s="28"/>
      <c r="AG257" s="28"/>
    </row>
    <row r="258" spans="1:33">
      <c r="A258" s="28"/>
      <c r="B258" s="26"/>
      <c r="C258" s="28"/>
      <c r="D258" s="26"/>
      <c r="E258" s="28"/>
      <c r="F258" s="142"/>
      <c r="G258" s="28"/>
      <c r="H258" s="28"/>
      <c r="I258" s="28"/>
      <c r="J258" s="123"/>
      <c r="K258" s="123"/>
      <c r="L258" s="26"/>
      <c r="M258" s="123"/>
      <c r="N258" s="123"/>
      <c r="O258" s="142"/>
      <c r="P258" s="142"/>
      <c r="Q258" s="142"/>
      <c r="R258" s="142"/>
      <c r="S258" s="142"/>
      <c r="T258" s="142"/>
      <c r="U258" s="26"/>
      <c r="V258" s="23"/>
      <c r="W258" s="32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</row>
    <row r="259" spans="1:33">
      <c r="A259" s="28"/>
      <c r="B259" s="26"/>
      <c r="C259" s="28"/>
      <c r="D259" s="26"/>
      <c r="E259" s="28"/>
      <c r="F259" s="142"/>
      <c r="G259" s="28"/>
      <c r="H259" s="28"/>
      <c r="I259" s="28"/>
      <c r="J259" s="123"/>
      <c r="K259" s="123"/>
      <c r="L259" s="26"/>
      <c r="M259" s="123"/>
      <c r="N259" s="123"/>
      <c r="O259" s="142"/>
      <c r="P259" s="142"/>
      <c r="Q259" s="142"/>
      <c r="R259" s="142"/>
      <c r="S259" s="142"/>
      <c r="T259" s="142"/>
      <c r="U259" s="26"/>
      <c r="V259" s="23"/>
      <c r="W259" s="32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</row>
    <row r="260" spans="1:33">
      <c r="A260" s="28"/>
      <c r="B260" s="26"/>
      <c r="C260" s="28"/>
      <c r="D260" s="26"/>
      <c r="E260" s="28"/>
      <c r="F260" s="142"/>
      <c r="G260" s="28"/>
      <c r="H260" s="28"/>
      <c r="I260" s="28"/>
      <c r="J260" s="123"/>
      <c r="K260" s="123"/>
      <c r="L260" s="26"/>
      <c r="M260" s="123"/>
      <c r="N260" s="123"/>
      <c r="O260" s="142"/>
      <c r="P260" s="142"/>
      <c r="Q260" s="142"/>
      <c r="R260" s="142"/>
      <c r="S260" s="142"/>
      <c r="T260" s="142"/>
      <c r="U260" s="26"/>
      <c r="V260" s="23"/>
      <c r="W260" s="32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</row>
    <row r="261" spans="1:33">
      <c r="A261" s="28"/>
      <c r="B261" s="26"/>
      <c r="C261" s="28"/>
      <c r="D261" s="26"/>
      <c r="E261" s="28"/>
      <c r="F261" s="142"/>
      <c r="G261" s="28"/>
      <c r="H261" s="28"/>
      <c r="I261" s="28"/>
      <c r="J261" s="123"/>
      <c r="K261" s="123"/>
      <c r="L261" s="26"/>
      <c r="M261" s="123"/>
      <c r="N261" s="123"/>
      <c r="O261" s="142"/>
      <c r="P261" s="142"/>
      <c r="Q261" s="142"/>
      <c r="R261" s="142"/>
      <c r="S261" s="142"/>
      <c r="T261" s="142"/>
      <c r="U261" s="26"/>
      <c r="V261" s="23"/>
      <c r="W261" s="32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</row>
    <row r="262" spans="1:33">
      <c r="A262" s="28"/>
      <c r="B262" s="26"/>
      <c r="C262" s="28"/>
      <c r="D262" s="26"/>
      <c r="E262" s="28"/>
      <c r="F262" s="142"/>
      <c r="G262" s="28"/>
      <c r="H262" s="28"/>
      <c r="I262" s="28"/>
      <c r="J262" s="123"/>
      <c r="K262" s="123"/>
      <c r="L262" s="26"/>
      <c r="M262" s="123"/>
      <c r="N262" s="123"/>
      <c r="O262" s="142"/>
      <c r="P262" s="142"/>
      <c r="Q262" s="142"/>
      <c r="R262" s="142"/>
      <c r="S262" s="142"/>
      <c r="T262" s="142"/>
      <c r="U262" s="26"/>
      <c r="V262" s="23"/>
      <c r="W262" s="32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</row>
    <row r="263" spans="1:33">
      <c r="A263" s="28"/>
      <c r="B263" s="26"/>
      <c r="C263" s="28"/>
      <c r="D263" s="26"/>
      <c r="E263" s="28"/>
      <c r="F263" s="142"/>
      <c r="G263" s="28"/>
      <c r="H263" s="28"/>
      <c r="I263" s="28"/>
      <c r="J263" s="123"/>
      <c r="K263" s="123"/>
      <c r="L263" s="26"/>
      <c r="M263" s="123"/>
      <c r="N263" s="123"/>
      <c r="O263" s="142"/>
      <c r="P263" s="142"/>
      <c r="Q263" s="142"/>
      <c r="R263" s="142"/>
      <c r="S263" s="142"/>
      <c r="T263" s="142"/>
      <c r="U263" s="26"/>
      <c r="V263" s="23"/>
      <c r="W263" s="32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</row>
    <row r="264" spans="1:33">
      <c r="A264" s="28"/>
      <c r="B264" s="26"/>
      <c r="C264" s="28"/>
      <c r="D264" s="26"/>
      <c r="E264" s="28"/>
      <c r="F264" s="142"/>
      <c r="G264" s="28"/>
      <c r="H264" s="28"/>
      <c r="I264" s="28"/>
      <c r="J264" s="123"/>
      <c r="K264" s="123"/>
      <c r="L264" s="26"/>
      <c r="M264" s="123"/>
      <c r="N264" s="123"/>
      <c r="O264" s="142"/>
      <c r="P264" s="142"/>
      <c r="Q264" s="142"/>
      <c r="R264" s="142"/>
      <c r="S264" s="142"/>
      <c r="T264" s="142"/>
      <c r="U264" s="26"/>
      <c r="V264" s="23"/>
      <c r="W264" s="32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</row>
    <row r="265" spans="1:33">
      <c r="A265" s="28"/>
      <c r="B265" s="26"/>
      <c r="C265" s="28"/>
      <c r="D265" s="26"/>
      <c r="E265" s="28"/>
      <c r="F265" s="142"/>
      <c r="G265" s="28"/>
      <c r="H265" s="28"/>
      <c r="I265" s="28"/>
      <c r="J265" s="123"/>
      <c r="K265" s="123"/>
      <c r="L265" s="26"/>
      <c r="M265" s="123"/>
      <c r="N265" s="123"/>
      <c r="O265" s="142"/>
      <c r="P265" s="142"/>
      <c r="Q265" s="142"/>
      <c r="R265" s="142"/>
      <c r="S265" s="142"/>
      <c r="T265" s="142"/>
      <c r="U265" s="26"/>
      <c r="V265" s="23"/>
      <c r="W265" s="32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</row>
    <row r="266" spans="1:33">
      <c r="A266" s="28"/>
      <c r="B266" s="26"/>
      <c r="C266" s="28"/>
      <c r="D266" s="26"/>
      <c r="E266" s="28"/>
      <c r="F266" s="142"/>
      <c r="G266" s="28"/>
      <c r="H266" s="28"/>
      <c r="I266" s="28"/>
      <c r="J266" s="123"/>
      <c r="K266" s="123"/>
      <c r="L266" s="26"/>
      <c r="M266" s="123"/>
      <c r="N266" s="123"/>
      <c r="O266" s="142"/>
      <c r="P266" s="142"/>
      <c r="Q266" s="142"/>
      <c r="R266" s="142"/>
      <c r="S266" s="142"/>
      <c r="T266" s="142"/>
      <c r="U266" s="26"/>
      <c r="V266" s="23"/>
      <c r="W266" s="32"/>
      <c r="X266" s="32"/>
      <c r="Y266" s="32"/>
      <c r="Z266" s="32"/>
      <c r="AA266" s="32"/>
      <c r="AB266" s="32"/>
      <c r="AC266" s="32"/>
      <c r="AD266" s="32"/>
      <c r="AE266" s="32"/>
      <c r="AF266" s="32"/>
      <c r="AG266" s="32"/>
    </row>
    <row r="267" spans="1:33">
      <c r="A267" s="28"/>
      <c r="B267" s="26"/>
      <c r="C267" s="28"/>
      <c r="D267" s="26"/>
      <c r="E267" s="28"/>
      <c r="F267" s="142"/>
      <c r="G267" s="28"/>
      <c r="H267" s="28"/>
      <c r="I267" s="28"/>
      <c r="J267" s="123"/>
      <c r="K267" s="123"/>
      <c r="L267" s="26"/>
      <c r="M267" s="123"/>
      <c r="N267" s="123"/>
      <c r="O267" s="142"/>
      <c r="P267" s="142"/>
      <c r="Q267" s="142"/>
      <c r="R267" s="142"/>
      <c r="S267" s="142"/>
      <c r="T267" s="142"/>
      <c r="U267" s="26"/>
      <c r="V267" s="23"/>
      <c r="W267" s="32"/>
      <c r="X267" s="32"/>
      <c r="Y267" s="32"/>
      <c r="Z267" s="32"/>
      <c r="AA267" s="32"/>
      <c r="AB267" s="32"/>
      <c r="AC267" s="32"/>
      <c r="AD267" s="32"/>
      <c r="AE267" s="32"/>
      <c r="AF267" s="32"/>
      <c r="AG267" s="32"/>
    </row>
    <row r="268" spans="1:33">
      <c r="A268" s="28"/>
      <c r="B268" s="26"/>
      <c r="C268" s="28"/>
      <c r="D268" s="26"/>
      <c r="E268" s="28"/>
      <c r="F268" s="142"/>
      <c r="G268" s="28"/>
      <c r="H268" s="28"/>
      <c r="I268" s="28"/>
      <c r="J268" s="123"/>
      <c r="K268" s="123"/>
      <c r="L268" s="26"/>
      <c r="M268" s="123"/>
      <c r="N268" s="123"/>
      <c r="O268" s="142"/>
      <c r="P268" s="142"/>
      <c r="Q268" s="142"/>
      <c r="R268" s="142"/>
      <c r="S268" s="142"/>
      <c r="T268" s="142"/>
      <c r="U268" s="26"/>
      <c r="V268" s="23"/>
      <c r="W268" s="32"/>
      <c r="X268" s="32"/>
      <c r="Y268" s="32"/>
      <c r="Z268" s="32"/>
      <c r="AA268" s="32"/>
      <c r="AB268" s="32"/>
      <c r="AC268" s="32"/>
      <c r="AD268" s="32"/>
      <c r="AE268" s="32"/>
      <c r="AF268" s="32"/>
      <c r="AG268" s="32"/>
    </row>
    <row r="269" spans="1:33">
      <c r="A269" s="28"/>
      <c r="B269" s="26"/>
      <c r="C269" s="28"/>
      <c r="D269" s="26"/>
      <c r="E269" s="28"/>
      <c r="F269" s="142"/>
      <c r="G269" s="28"/>
      <c r="I269" s="28"/>
      <c r="J269" s="123"/>
      <c r="K269" s="123"/>
      <c r="L269" s="26"/>
      <c r="M269" s="123"/>
      <c r="N269" s="123"/>
      <c r="O269" s="142"/>
      <c r="P269" s="142"/>
      <c r="Q269" s="142"/>
      <c r="R269" s="142"/>
      <c r="S269" s="142"/>
      <c r="T269" s="142"/>
      <c r="U269" s="26"/>
      <c r="V269" s="23"/>
      <c r="W269" s="32"/>
      <c r="X269" s="32"/>
      <c r="Y269" s="32"/>
      <c r="Z269" s="32"/>
      <c r="AA269" s="32"/>
      <c r="AB269" s="32"/>
      <c r="AC269" s="32"/>
      <c r="AD269" s="32"/>
      <c r="AE269" s="32"/>
      <c r="AF269" s="32"/>
      <c r="AG269" s="32"/>
    </row>
    <row r="270" spans="1:33">
      <c r="A270" s="28"/>
      <c r="B270" s="26"/>
      <c r="C270" s="28"/>
      <c r="D270" s="26"/>
      <c r="E270" s="28"/>
      <c r="F270" s="142"/>
      <c r="G270" s="28"/>
      <c r="I270" s="28"/>
      <c r="J270" s="123"/>
      <c r="K270" s="123"/>
      <c r="L270" s="26"/>
      <c r="M270" s="123"/>
      <c r="N270" s="123"/>
      <c r="O270" s="142"/>
      <c r="P270" s="142"/>
      <c r="Q270" s="142"/>
      <c r="R270" s="142"/>
      <c r="S270" s="142"/>
      <c r="T270" s="142"/>
      <c r="U270" s="26"/>
      <c r="V270" s="23"/>
      <c r="W270" s="32"/>
      <c r="X270" s="32"/>
      <c r="Y270" s="32"/>
      <c r="Z270" s="32"/>
      <c r="AA270" s="32"/>
      <c r="AB270" s="32"/>
      <c r="AC270" s="32"/>
      <c r="AD270" s="32"/>
      <c r="AE270" s="32"/>
      <c r="AF270" s="32"/>
      <c r="AG270" s="32"/>
    </row>
    <row r="271" spans="1:33" s="32" customFormat="1">
      <c r="A271" s="28"/>
      <c r="B271" s="26"/>
      <c r="C271" s="28"/>
      <c r="D271" s="26"/>
      <c r="E271" s="28"/>
      <c r="F271" s="142"/>
      <c r="G271" s="28"/>
      <c r="H271" s="2"/>
      <c r="I271" s="28"/>
      <c r="J271" s="123"/>
      <c r="K271" s="123"/>
      <c r="L271" s="26"/>
      <c r="M271" s="123"/>
      <c r="N271" s="123"/>
      <c r="O271" s="142"/>
      <c r="P271" s="142"/>
      <c r="Q271" s="142"/>
      <c r="R271" s="142"/>
      <c r="S271" s="142"/>
      <c r="T271" s="142"/>
      <c r="U271" s="26"/>
      <c r="V271" s="23"/>
    </row>
    <row r="272" spans="1:33" s="32" customFormat="1">
      <c r="A272" s="28"/>
      <c r="B272" s="26"/>
      <c r="C272" s="28"/>
      <c r="D272" s="26"/>
      <c r="E272" s="28"/>
      <c r="F272" s="142"/>
      <c r="G272" s="28"/>
      <c r="H272" s="2"/>
      <c r="I272" s="28"/>
      <c r="J272" s="123"/>
      <c r="K272" s="123"/>
      <c r="L272" s="26"/>
      <c r="M272" s="123"/>
      <c r="N272" s="123"/>
      <c r="O272" s="142"/>
      <c r="P272" s="142"/>
      <c r="Q272" s="142"/>
      <c r="R272" s="142"/>
      <c r="S272" s="142"/>
      <c r="T272" s="142"/>
      <c r="U272" s="26"/>
      <c r="V272" s="23"/>
    </row>
    <row r="273" spans="1:47" s="32" customFormat="1">
      <c r="A273" s="28"/>
      <c r="B273" s="26"/>
      <c r="C273" s="28"/>
      <c r="D273" s="26"/>
      <c r="E273" s="28"/>
      <c r="F273" s="142"/>
      <c r="G273" s="28"/>
      <c r="H273" s="2"/>
      <c r="I273" s="28"/>
      <c r="J273" s="123"/>
      <c r="K273" s="123"/>
      <c r="L273" s="26"/>
      <c r="M273" s="123"/>
      <c r="N273" s="100"/>
      <c r="O273" s="142"/>
      <c r="P273" s="142"/>
      <c r="Q273" s="142"/>
      <c r="R273" s="142"/>
      <c r="S273" s="142"/>
      <c r="T273" s="142"/>
      <c r="U273" s="26"/>
      <c r="V273" s="23"/>
      <c r="W273" s="59"/>
    </row>
    <row r="274" spans="1:47" s="32" customFormat="1">
      <c r="A274" s="28"/>
      <c r="B274" s="26"/>
      <c r="C274" s="28"/>
      <c r="D274" s="26"/>
      <c r="E274" s="28"/>
      <c r="F274" s="136"/>
      <c r="G274" s="28"/>
      <c r="H274" s="2"/>
      <c r="I274" s="28"/>
      <c r="J274" s="123"/>
      <c r="K274" s="123"/>
      <c r="L274" s="26"/>
      <c r="M274" s="123"/>
      <c r="N274" s="100"/>
      <c r="O274" s="142"/>
      <c r="P274" s="142"/>
      <c r="Q274" s="142"/>
      <c r="R274" s="142"/>
      <c r="S274" s="142"/>
      <c r="T274" s="142"/>
      <c r="U274" s="26"/>
      <c r="V274" s="23"/>
      <c r="W274" s="26"/>
    </row>
    <row r="275" spans="1:47" s="32" customFormat="1">
      <c r="A275" s="28"/>
      <c r="B275" s="26"/>
      <c r="C275" s="28"/>
      <c r="D275" s="26"/>
      <c r="E275" s="28"/>
      <c r="F275" s="136"/>
      <c r="G275" s="28"/>
      <c r="H275" s="2"/>
      <c r="I275" s="28"/>
      <c r="J275" s="123"/>
      <c r="K275" s="123"/>
      <c r="L275" s="26"/>
      <c r="M275" s="123"/>
      <c r="N275" s="100"/>
      <c r="O275" s="142"/>
      <c r="P275" s="142"/>
      <c r="Q275" s="142"/>
      <c r="R275" s="142"/>
      <c r="S275" s="142"/>
      <c r="T275" s="142"/>
      <c r="U275" s="26"/>
      <c r="V275" s="23"/>
      <c r="W275" s="26"/>
    </row>
    <row r="276" spans="1:47" s="32" customFormat="1">
      <c r="A276" s="28"/>
      <c r="B276" s="26"/>
      <c r="C276" s="28"/>
      <c r="D276" s="26"/>
      <c r="E276" s="28"/>
      <c r="F276" s="136"/>
      <c r="G276" s="28"/>
      <c r="H276" s="2"/>
      <c r="I276" s="28"/>
      <c r="J276" s="123"/>
      <c r="K276" s="123"/>
      <c r="L276" s="26"/>
      <c r="M276" s="123"/>
      <c r="N276" s="100"/>
      <c r="O276" s="142"/>
      <c r="P276" s="142"/>
      <c r="Q276" s="142"/>
      <c r="R276" s="142"/>
      <c r="S276" s="142"/>
      <c r="T276" s="142"/>
      <c r="U276" s="26"/>
      <c r="V276" s="23"/>
      <c r="W276" s="26"/>
    </row>
    <row r="277" spans="1:47" s="32" customFormat="1">
      <c r="A277" s="28"/>
      <c r="B277" s="26"/>
      <c r="C277" s="28"/>
      <c r="D277" s="26"/>
      <c r="E277" s="28"/>
      <c r="F277" s="136"/>
      <c r="G277" s="28"/>
      <c r="H277" s="2"/>
      <c r="I277" s="28"/>
      <c r="J277" s="123"/>
      <c r="K277" s="123"/>
      <c r="L277" s="26"/>
      <c r="M277" s="123"/>
      <c r="N277" s="100"/>
      <c r="O277" s="142"/>
      <c r="P277" s="142"/>
      <c r="Q277" s="142"/>
      <c r="R277" s="142"/>
      <c r="S277" s="142"/>
      <c r="T277" s="142"/>
      <c r="U277" s="3"/>
      <c r="V277" s="23"/>
      <c r="W277" s="26"/>
    </row>
    <row r="278" spans="1:47" s="32" customFormat="1">
      <c r="A278" s="2"/>
      <c r="B278" s="26"/>
      <c r="C278" s="28"/>
      <c r="D278" s="26"/>
      <c r="E278" s="28"/>
      <c r="F278" s="136"/>
      <c r="G278" s="28"/>
      <c r="H278" s="2"/>
      <c r="I278" s="28"/>
      <c r="J278" s="123"/>
      <c r="K278" s="123"/>
      <c r="L278" s="26"/>
      <c r="M278" s="123"/>
      <c r="N278" s="100"/>
      <c r="O278" s="142"/>
      <c r="P278" s="142"/>
      <c r="Q278" s="142"/>
      <c r="R278" s="142"/>
      <c r="S278" s="142"/>
      <c r="T278" s="142"/>
      <c r="U278" s="3"/>
      <c r="V278" s="23"/>
      <c r="W278" s="26"/>
    </row>
    <row r="279" spans="1:47" s="32" customFormat="1">
      <c r="A279" s="2"/>
      <c r="B279" s="26"/>
      <c r="C279" s="28"/>
      <c r="D279" s="26"/>
      <c r="E279" s="28"/>
      <c r="F279" s="136"/>
      <c r="G279" s="28"/>
      <c r="H279" s="2"/>
      <c r="I279" s="28"/>
      <c r="J279" s="123"/>
      <c r="K279" s="123"/>
      <c r="L279" s="26"/>
      <c r="M279" s="123"/>
      <c r="N279" s="100"/>
      <c r="O279" s="136"/>
      <c r="P279" s="136"/>
      <c r="Q279" s="136"/>
      <c r="R279" s="136"/>
      <c r="S279" s="136"/>
      <c r="T279" s="136"/>
      <c r="U279" s="3"/>
      <c r="V279" s="23"/>
      <c r="W279" s="26"/>
    </row>
    <row r="280" spans="1:47" s="32" customFormat="1">
      <c r="A280" s="2"/>
      <c r="B280" s="26"/>
      <c r="C280" s="28"/>
      <c r="D280" s="26"/>
      <c r="E280" s="28"/>
      <c r="F280" s="136"/>
      <c r="G280" s="2"/>
      <c r="H280" s="2"/>
      <c r="I280" s="28"/>
      <c r="J280" s="123"/>
      <c r="K280" s="123"/>
      <c r="L280" s="26"/>
      <c r="M280" s="123"/>
      <c r="N280" s="100"/>
      <c r="O280" s="136"/>
      <c r="P280" s="136"/>
      <c r="Q280" s="136"/>
      <c r="R280" s="136"/>
      <c r="S280" s="136"/>
      <c r="T280" s="136"/>
      <c r="U280" s="3"/>
      <c r="V280" s="23"/>
      <c r="W280" s="26"/>
    </row>
    <row r="281" spans="1:47" s="32" customFormat="1">
      <c r="A281" s="2"/>
      <c r="B281" s="26"/>
      <c r="C281" s="28"/>
      <c r="D281" s="26"/>
      <c r="E281" s="28"/>
      <c r="F281" s="136"/>
      <c r="G281" s="2"/>
      <c r="H281" s="2"/>
      <c r="I281" s="28"/>
      <c r="J281" s="123"/>
      <c r="K281" s="123"/>
      <c r="L281" s="26"/>
      <c r="M281" s="123"/>
      <c r="N281" s="100"/>
      <c r="O281" s="136"/>
      <c r="P281" s="136"/>
      <c r="Q281" s="136"/>
      <c r="R281" s="136"/>
      <c r="S281" s="136"/>
      <c r="T281" s="136"/>
      <c r="U281" s="3"/>
      <c r="V281" s="23"/>
      <c r="W281" s="26"/>
    </row>
    <row r="282" spans="1:47" s="32" customFormat="1">
      <c r="A282" s="2"/>
      <c r="B282" s="26"/>
      <c r="C282" s="28"/>
      <c r="D282" s="26"/>
      <c r="E282" s="28"/>
      <c r="F282" s="136"/>
      <c r="G282" s="2"/>
      <c r="H282" s="2"/>
      <c r="I282" s="28"/>
      <c r="J282" s="123"/>
      <c r="K282" s="123"/>
      <c r="L282" s="26"/>
      <c r="M282" s="123"/>
      <c r="N282" s="100"/>
      <c r="O282" s="136"/>
      <c r="P282" s="136"/>
      <c r="Q282" s="136"/>
      <c r="R282" s="136"/>
      <c r="S282" s="136"/>
      <c r="T282" s="136"/>
      <c r="U282" s="3"/>
      <c r="V282" s="23"/>
      <c r="W282" s="26"/>
    </row>
    <row r="283" spans="1:47" s="1" customFormat="1">
      <c r="A283" s="2"/>
      <c r="B283" s="3"/>
      <c r="C283" s="2"/>
      <c r="D283" s="3"/>
      <c r="E283" s="2"/>
      <c r="F283" s="136"/>
      <c r="G283" s="2"/>
      <c r="H283" s="2"/>
      <c r="I283" s="2"/>
      <c r="J283" s="100"/>
      <c r="K283" s="100"/>
      <c r="L283" s="3"/>
      <c r="M283" s="100"/>
      <c r="N283" s="100"/>
      <c r="O283" s="136"/>
      <c r="P283" s="136"/>
      <c r="Q283" s="136"/>
      <c r="R283" s="136"/>
      <c r="S283" s="136"/>
      <c r="T283" s="136"/>
      <c r="U283" s="3"/>
      <c r="V283" s="4"/>
      <c r="W283" s="2"/>
      <c r="AH283" s="32"/>
      <c r="AI283" s="32"/>
      <c r="AJ283" s="32"/>
      <c r="AK283" s="32"/>
      <c r="AL283" s="32"/>
      <c r="AM283" s="32"/>
      <c r="AN283" s="32"/>
      <c r="AO283" s="32"/>
      <c r="AP283" s="32"/>
      <c r="AQ283" s="32"/>
      <c r="AR283" s="32"/>
      <c r="AS283" s="32"/>
      <c r="AT283" s="32"/>
      <c r="AU283" s="32"/>
    </row>
    <row r="284" spans="1:47" s="1" customFormat="1">
      <c r="A284" s="2"/>
      <c r="B284" s="3"/>
      <c r="C284" s="2"/>
      <c r="D284" s="3"/>
      <c r="E284" s="2"/>
      <c r="F284" s="136"/>
      <c r="G284" s="2"/>
      <c r="H284" s="2"/>
      <c r="I284" s="2"/>
      <c r="J284" s="100"/>
      <c r="K284" s="100"/>
      <c r="L284" s="3"/>
      <c r="M284" s="100"/>
      <c r="N284" s="100"/>
      <c r="O284" s="136"/>
      <c r="P284" s="136"/>
      <c r="Q284" s="136"/>
      <c r="R284" s="136"/>
      <c r="S284" s="136"/>
      <c r="T284" s="136"/>
      <c r="U284" s="3"/>
      <c r="V284" s="4"/>
      <c r="W284" s="2"/>
      <c r="X284" s="31"/>
      <c r="AH284" s="32"/>
      <c r="AI284" s="32"/>
      <c r="AJ284" s="32"/>
      <c r="AK284" s="32"/>
      <c r="AL284" s="32"/>
      <c r="AM284" s="32"/>
      <c r="AN284" s="32"/>
      <c r="AO284" s="32"/>
      <c r="AP284" s="32"/>
      <c r="AQ284" s="32"/>
      <c r="AR284" s="32"/>
      <c r="AS284" s="32"/>
      <c r="AT284" s="32"/>
      <c r="AU284" s="32"/>
    </row>
    <row r="285" spans="1:47" s="1" customFormat="1">
      <c r="A285" s="2"/>
      <c r="B285" s="3"/>
      <c r="C285" s="2"/>
      <c r="D285" s="3"/>
      <c r="E285" s="2"/>
      <c r="F285" s="136"/>
      <c r="G285" s="2"/>
      <c r="H285" s="2"/>
      <c r="I285" s="2"/>
      <c r="J285" s="100"/>
      <c r="K285" s="100"/>
      <c r="L285" s="3"/>
      <c r="M285" s="100"/>
      <c r="N285" s="100"/>
      <c r="O285" s="136"/>
      <c r="P285" s="136"/>
      <c r="Q285" s="136"/>
      <c r="R285" s="136"/>
      <c r="S285" s="136"/>
      <c r="T285" s="136"/>
      <c r="U285" s="3"/>
      <c r="V285" s="4"/>
      <c r="W285" s="2"/>
      <c r="X285" s="31"/>
      <c r="AH285" s="32"/>
      <c r="AI285" s="32"/>
      <c r="AJ285" s="32"/>
      <c r="AK285" s="32"/>
      <c r="AL285" s="32"/>
      <c r="AM285" s="32"/>
      <c r="AN285" s="32"/>
      <c r="AO285" s="32"/>
      <c r="AP285" s="32"/>
      <c r="AQ285" s="32"/>
      <c r="AR285" s="32"/>
      <c r="AS285" s="32"/>
      <c r="AT285" s="32"/>
      <c r="AU285" s="32"/>
    </row>
    <row r="286" spans="1:47" s="1" customFormat="1">
      <c r="A286" s="2"/>
      <c r="B286" s="3"/>
      <c r="C286" s="2"/>
      <c r="D286" s="3"/>
      <c r="E286" s="2"/>
      <c r="F286" s="136"/>
      <c r="G286" s="2"/>
      <c r="H286" s="2"/>
      <c r="I286" s="2"/>
      <c r="J286" s="100"/>
      <c r="K286" s="100"/>
      <c r="L286" s="3"/>
      <c r="M286" s="100"/>
      <c r="N286" s="100"/>
      <c r="O286" s="136"/>
      <c r="P286" s="136"/>
      <c r="Q286" s="136"/>
      <c r="R286" s="136"/>
      <c r="S286" s="136"/>
      <c r="T286" s="136"/>
      <c r="U286" s="3"/>
      <c r="V286" s="4"/>
      <c r="W286" s="2"/>
      <c r="X286" s="31"/>
      <c r="AH286" s="32"/>
      <c r="AI286" s="32"/>
      <c r="AJ286" s="32"/>
      <c r="AK286" s="32"/>
      <c r="AL286" s="32"/>
      <c r="AM286" s="32"/>
      <c r="AN286" s="32"/>
      <c r="AO286" s="32"/>
      <c r="AP286" s="32"/>
      <c r="AQ286" s="32"/>
      <c r="AR286" s="32"/>
      <c r="AS286" s="32"/>
      <c r="AT286" s="32"/>
      <c r="AU286" s="32"/>
    </row>
    <row r="287" spans="1:47" s="1" customFormat="1">
      <c r="A287" s="2"/>
      <c r="B287" s="3"/>
      <c r="C287" s="2"/>
      <c r="D287" s="3"/>
      <c r="E287" s="2"/>
      <c r="F287" s="136"/>
      <c r="G287" s="2"/>
      <c r="H287" s="2"/>
      <c r="I287" s="2"/>
      <c r="J287" s="100"/>
      <c r="K287" s="100"/>
      <c r="L287" s="3"/>
      <c r="M287" s="100"/>
      <c r="N287" s="100"/>
      <c r="O287" s="136"/>
      <c r="P287" s="136"/>
      <c r="Q287" s="136"/>
      <c r="R287" s="136"/>
      <c r="S287" s="136"/>
      <c r="T287" s="136"/>
      <c r="U287" s="3"/>
      <c r="V287" s="3"/>
      <c r="W287" s="22"/>
      <c r="X287" s="2"/>
      <c r="AH287" s="32"/>
      <c r="AI287" s="32"/>
      <c r="AJ287" s="32"/>
      <c r="AK287" s="32"/>
      <c r="AL287" s="32"/>
      <c r="AM287" s="32"/>
      <c r="AN287" s="32"/>
      <c r="AO287" s="32"/>
      <c r="AP287" s="32"/>
      <c r="AQ287" s="32"/>
      <c r="AR287" s="32"/>
      <c r="AS287" s="32"/>
      <c r="AT287" s="32"/>
      <c r="AU287" s="32"/>
    </row>
    <row r="288" spans="1:47" s="1" customFormat="1">
      <c r="A288" s="2"/>
      <c r="B288" s="3"/>
      <c r="C288" s="2"/>
      <c r="D288" s="3"/>
      <c r="E288" s="2"/>
      <c r="F288" s="136"/>
      <c r="G288" s="2"/>
      <c r="H288" s="2"/>
      <c r="I288" s="2"/>
      <c r="J288" s="100"/>
      <c r="K288" s="100"/>
      <c r="L288" s="3"/>
      <c r="M288" s="100"/>
      <c r="N288" s="100"/>
      <c r="O288" s="136"/>
      <c r="P288" s="136"/>
      <c r="Q288" s="136"/>
      <c r="R288" s="136"/>
      <c r="S288" s="136"/>
      <c r="T288" s="136"/>
      <c r="U288" s="3"/>
      <c r="V288" s="3"/>
      <c r="W288" s="2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32"/>
      <c r="AI288" s="32"/>
      <c r="AJ288" s="32"/>
      <c r="AK288" s="32"/>
      <c r="AL288" s="32"/>
      <c r="AM288" s="32"/>
      <c r="AN288" s="32"/>
      <c r="AO288" s="32"/>
      <c r="AP288" s="32"/>
      <c r="AQ288" s="32"/>
      <c r="AR288" s="32"/>
      <c r="AS288" s="32"/>
      <c r="AT288" s="32"/>
      <c r="AU288" s="32"/>
    </row>
    <row r="289" spans="1:47" s="1" customFormat="1">
      <c r="A289" s="2"/>
      <c r="B289" s="3"/>
      <c r="C289" s="2"/>
      <c r="D289" s="3"/>
      <c r="E289" s="2"/>
      <c r="F289" s="136"/>
      <c r="G289" s="2"/>
      <c r="H289" s="2"/>
      <c r="I289" s="2"/>
      <c r="J289" s="100"/>
      <c r="K289" s="100"/>
      <c r="L289" s="3"/>
      <c r="M289" s="100"/>
      <c r="N289" s="100"/>
      <c r="O289" s="136"/>
      <c r="P289" s="136"/>
      <c r="Q289" s="136"/>
      <c r="R289" s="136"/>
      <c r="S289" s="136"/>
      <c r="T289" s="136"/>
      <c r="U289" s="3"/>
      <c r="V289" s="3"/>
      <c r="W289" s="2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32"/>
      <c r="AI289" s="32"/>
      <c r="AJ289" s="32"/>
      <c r="AK289" s="32"/>
      <c r="AL289" s="32"/>
      <c r="AM289" s="32"/>
      <c r="AN289" s="32"/>
      <c r="AO289" s="32"/>
      <c r="AP289" s="32"/>
      <c r="AQ289" s="32"/>
      <c r="AR289" s="32"/>
      <c r="AS289" s="32"/>
      <c r="AT289" s="32"/>
      <c r="AU289" s="32"/>
    </row>
    <row r="290" spans="1:47" s="1" customFormat="1">
      <c r="A290" s="2"/>
      <c r="B290" s="3"/>
      <c r="C290" s="2"/>
      <c r="D290" s="3"/>
      <c r="E290" s="2"/>
      <c r="F290" s="136"/>
      <c r="G290" s="2"/>
      <c r="H290" s="2"/>
      <c r="I290" s="2"/>
      <c r="J290" s="100"/>
      <c r="K290" s="100"/>
      <c r="L290" s="3"/>
      <c r="M290" s="100"/>
      <c r="N290" s="100"/>
      <c r="O290" s="136"/>
      <c r="P290" s="136"/>
      <c r="Q290" s="136"/>
      <c r="R290" s="136"/>
      <c r="S290" s="136"/>
      <c r="T290" s="136"/>
      <c r="U290" s="3"/>
      <c r="V290" s="3"/>
      <c r="W290" s="2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32"/>
      <c r="AI290" s="32"/>
      <c r="AJ290" s="32"/>
      <c r="AK290" s="32"/>
      <c r="AL290" s="32"/>
      <c r="AM290" s="32"/>
      <c r="AN290" s="32"/>
      <c r="AO290" s="32"/>
      <c r="AP290" s="32"/>
      <c r="AQ290" s="32"/>
      <c r="AR290" s="32"/>
      <c r="AS290" s="32"/>
      <c r="AT290" s="32"/>
      <c r="AU290" s="32"/>
    </row>
    <row r="291" spans="1:47" s="1" customFormat="1">
      <c r="A291" s="2"/>
      <c r="B291" s="3"/>
      <c r="C291" s="2"/>
      <c r="D291" s="3"/>
      <c r="E291" s="2"/>
      <c r="F291" s="136"/>
      <c r="G291" s="2"/>
      <c r="H291" s="2"/>
      <c r="I291" s="2"/>
      <c r="J291" s="100"/>
      <c r="K291" s="100"/>
      <c r="L291" s="3"/>
      <c r="M291" s="100"/>
      <c r="N291" s="100"/>
      <c r="O291" s="136"/>
      <c r="P291" s="136"/>
      <c r="Q291" s="136"/>
      <c r="R291" s="136"/>
      <c r="S291" s="136"/>
      <c r="T291" s="136"/>
      <c r="U291" s="3"/>
      <c r="V291" s="3"/>
      <c r="W291" s="2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32"/>
      <c r="AI291" s="32"/>
      <c r="AJ291" s="32"/>
      <c r="AK291" s="32"/>
      <c r="AL291" s="32"/>
      <c r="AM291" s="32"/>
      <c r="AN291" s="32"/>
      <c r="AO291" s="32"/>
      <c r="AP291" s="32"/>
      <c r="AQ291" s="32"/>
      <c r="AR291" s="32"/>
      <c r="AS291" s="32"/>
      <c r="AT291" s="32"/>
      <c r="AU291" s="32"/>
    </row>
    <row r="292" spans="1:47">
      <c r="AH292" s="32"/>
      <c r="AI292" s="32"/>
      <c r="AJ292" s="32"/>
    </row>
  </sheetData>
  <sheetProtection password="C9FF" sheet="1"/>
  <mergeCells count="1166">
    <mergeCell ref="BJ146:BJ150"/>
    <mergeCell ref="BK146:BK150"/>
    <mergeCell ref="BD146:BD150"/>
    <mergeCell ref="BE146:BE150"/>
    <mergeCell ref="BF146:BF150"/>
    <mergeCell ref="BG146:BG150"/>
    <mergeCell ref="BH146:BH150"/>
    <mergeCell ref="AP146:AP150"/>
    <mergeCell ref="AS146:AS150"/>
    <mergeCell ref="AZ146:AZ150"/>
    <mergeCell ref="BA146:BA150"/>
    <mergeCell ref="BB146:BB150"/>
    <mergeCell ref="BC146:BC150"/>
    <mergeCell ref="AV146:AV150"/>
    <mergeCell ref="AW146:AW150"/>
    <mergeCell ref="A146:A150"/>
    <mergeCell ref="B146:B150"/>
    <mergeCell ref="C146:E150"/>
    <mergeCell ref="F146:F150"/>
    <mergeCell ref="AX146:AX150"/>
    <mergeCell ref="AY146:AY150"/>
    <mergeCell ref="AT146:AT150"/>
    <mergeCell ref="AU146:AU150"/>
    <mergeCell ref="J146:J150"/>
    <mergeCell ref="K146:K150"/>
    <mergeCell ref="G146:H150"/>
    <mergeCell ref="I146:I150"/>
    <mergeCell ref="Z146:Z150"/>
    <mergeCell ref="T146:T150"/>
    <mergeCell ref="U146:U150"/>
    <mergeCell ref="X146:X150"/>
    <mergeCell ref="Y146:Y150"/>
    <mergeCell ref="L146:L150"/>
    <mergeCell ref="M146:M150"/>
    <mergeCell ref="N146:N150"/>
    <mergeCell ref="Q158:R158"/>
    <mergeCell ref="BE141:BE145"/>
    <mergeCell ref="BF141:BF145"/>
    <mergeCell ref="BG141:BG145"/>
    <mergeCell ref="BH141:BH145"/>
    <mergeCell ref="BA141:BA145"/>
    <mergeCell ref="BB141:BB145"/>
    <mergeCell ref="BC141:BC145"/>
    <mergeCell ref="S146:S150"/>
    <mergeCell ref="Q156:R156"/>
    <mergeCell ref="AN141:AN145"/>
    <mergeCell ref="AO141:AO145"/>
    <mergeCell ref="AP141:AP145"/>
    <mergeCell ref="AU141:AU145"/>
    <mergeCell ref="BJ141:BJ145"/>
    <mergeCell ref="BK141:BK145"/>
    <mergeCell ref="AV141:AV145"/>
    <mergeCell ref="AA146:AA150"/>
    <mergeCell ref="AB146:AB150"/>
    <mergeCell ref="AC146:AC150"/>
    <mergeCell ref="AH146:AH150"/>
    <mergeCell ref="AS141:AS145"/>
    <mergeCell ref="AT141:AT145"/>
    <mergeCell ref="AG141:AG145"/>
    <mergeCell ref="AH141:AH145"/>
    <mergeCell ref="AI141:AI145"/>
    <mergeCell ref="AL146:AL150"/>
    <mergeCell ref="AM146:AM150"/>
    <mergeCell ref="AN146:AN150"/>
    <mergeCell ref="AO146:AO150"/>
    <mergeCell ref="AI146:AI150"/>
    <mergeCell ref="AJ146:AJ150"/>
    <mergeCell ref="K152:M152"/>
    <mergeCell ref="K154:M154"/>
    <mergeCell ref="Q141:Q145"/>
    <mergeCell ref="R141:R145"/>
    <mergeCell ref="Q146:Q150"/>
    <mergeCell ref="R146:R150"/>
    <mergeCell ref="M141:M145"/>
    <mergeCell ref="N141:N145"/>
    <mergeCell ref="K155:M155"/>
    <mergeCell ref="U141:U145"/>
    <mergeCell ref="X141:X145"/>
    <mergeCell ref="BI141:BI145"/>
    <mergeCell ref="BD141:BD145"/>
    <mergeCell ref="AW141:AW145"/>
    <mergeCell ref="AX141:AX145"/>
    <mergeCell ref="AY141:AY145"/>
    <mergeCell ref="AZ141:AZ145"/>
    <mergeCell ref="AM141:AM145"/>
    <mergeCell ref="O146:O150"/>
    <mergeCell ref="P146:P150"/>
    <mergeCell ref="AK146:AK150"/>
    <mergeCell ref="AD146:AD150"/>
    <mergeCell ref="BI146:BI150"/>
    <mergeCell ref="A141:A145"/>
    <mergeCell ref="B141:B145"/>
    <mergeCell ref="C141:E145"/>
    <mergeCell ref="F141:F145"/>
    <mergeCell ref="AK141:AK145"/>
    <mergeCell ref="BC135:BC139"/>
    <mergeCell ref="AY135:AY139"/>
    <mergeCell ref="AZ135:AZ139"/>
    <mergeCell ref="Q135:Q140"/>
    <mergeCell ref="R135:R140"/>
    <mergeCell ref="G141:H145"/>
    <mergeCell ref="I141:I145"/>
    <mergeCell ref="J141:J145"/>
    <mergeCell ref="U135:U140"/>
    <mergeCell ref="K141:K145"/>
    <mergeCell ref="L141:L145"/>
    <mergeCell ref="S141:S145"/>
    <mergeCell ref="T141:T145"/>
    <mergeCell ref="K135:K140"/>
    <mergeCell ref="L135:L140"/>
    <mergeCell ref="O141:O145"/>
    <mergeCell ref="P141:P145"/>
    <mergeCell ref="AL141:AL145"/>
    <mergeCell ref="AA141:AA145"/>
    <mergeCell ref="AB141:AB145"/>
    <mergeCell ref="AC141:AC145"/>
    <mergeCell ref="AD141:AD145"/>
    <mergeCell ref="AE141:AE145"/>
    <mergeCell ref="AF141:AF145"/>
    <mergeCell ref="AJ141:AJ145"/>
    <mergeCell ref="Y141:Y145"/>
    <mergeCell ref="Z141:Z145"/>
    <mergeCell ref="AX129:AX133"/>
    <mergeCell ref="AU129:AU133"/>
    <mergeCell ref="AV129:AV133"/>
    <mergeCell ref="AK135:AK139"/>
    <mergeCell ref="AL135:AL139"/>
    <mergeCell ref="AM135:AM139"/>
    <mergeCell ref="AW135:AW139"/>
    <mergeCell ref="BD135:BD139"/>
    <mergeCell ref="BK135:BK139"/>
    <mergeCell ref="BA135:BA139"/>
    <mergeCell ref="BB135:BB139"/>
    <mergeCell ref="BE135:BE139"/>
    <mergeCell ref="BF135:BF139"/>
    <mergeCell ref="BI135:BI139"/>
    <mergeCell ref="BJ135:BJ139"/>
    <mergeCell ref="BG135:BG139"/>
    <mergeCell ref="BH135:BH139"/>
    <mergeCell ref="AC129:AC133"/>
    <mergeCell ref="S135:S140"/>
    <mergeCell ref="T135:T140"/>
    <mergeCell ref="S129:S134"/>
    <mergeCell ref="T129:T134"/>
    <mergeCell ref="X135:X139"/>
    <mergeCell ref="AE135:AE139"/>
    <mergeCell ref="AF135:AF139"/>
    <mergeCell ref="J135:J140"/>
    <mergeCell ref="AO129:AO133"/>
    <mergeCell ref="AP129:AP133"/>
    <mergeCell ref="AO135:AO139"/>
    <mergeCell ref="AP135:AP139"/>
    <mergeCell ref="AC135:AC139"/>
    <mergeCell ref="AD135:AD139"/>
    <mergeCell ref="AE146:AE150"/>
    <mergeCell ref="AF146:AF150"/>
    <mergeCell ref="AG146:AG150"/>
    <mergeCell ref="BE129:BE133"/>
    <mergeCell ref="BF129:BF133"/>
    <mergeCell ref="AG129:AG133"/>
    <mergeCell ref="AH129:AH133"/>
    <mergeCell ref="AI129:AI133"/>
    <mergeCell ref="AJ129:AJ133"/>
    <mergeCell ref="AK129:AK133"/>
    <mergeCell ref="AL129:AL133"/>
    <mergeCell ref="M135:M140"/>
    <mergeCell ref="N135:N140"/>
    <mergeCell ref="Y135:Y139"/>
    <mergeCell ref="Z135:Z139"/>
    <mergeCell ref="AA135:AA139"/>
    <mergeCell ref="N129:N134"/>
    <mergeCell ref="O129:O134"/>
    <mergeCell ref="P129:P134"/>
    <mergeCell ref="O135:O140"/>
    <mergeCell ref="P135:P140"/>
    <mergeCell ref="AW129:AW133"/>
    <mergeCell ref="U129:U134"/>
    <mergeCell ref="X129:X133"/>
    <mergeCell ref="Z129:Z133"/>
    <mergeCell ref="AA129:AA133"/>
    <mergeCell ref="AS129:AS133"/>
    <mergeCell ref="AT129:AT133"/>
    <mergeCell ref="AE129:AE133"/>
    <mergeCell ref="AF129:AF133"/>
    <mergeCell ref="AM129:AM133"/>
    <mergeCell ref="AX135:AX139"/>
    <mergeCell ref="AG135:AG139"/>
    <mergeCell ref="AH135:AH139"/>
    <mergeCell ref="AN135:AN139"/>
    <mergeCell ref="J129:J134"/>
    <mergeCell ref="AV135:AV139"/>
    <mergeCell ref="R129:R134"/>
    <mergeCell ref="AN129:AN133"/>
    <mergeCell ref="Y129:Y133"/>
    <mergeCell ref="AH123:AH127"/>
    <mergeCell ref="U117:U122"/>
    <mergeCell ref="U123:U128"/>
    <mergeCell ref="X123:X127"/>
    <mergeCell ref="Y123:Y127"/>
    <mergeCell ref="AE123:AE127"/>
    <mergeCell ref="A129:A134"/>
    <mergeCell ref="F129:F134"/>
    <mergeCell ref="G129:H134"/>
    <mergeCell ref="I129:I134"/>
    <mergeCell ref="BA129:BA133"/>
    <mergeCell ref="BB129:BB133"/>
    <mergeCell ref="AY129:AY133"/>
    <mergeCell ref="AZ129:AZ133"/>
    <mergeCell ref="K129:K134"/>
    <mergeCell ref="L129:L134"/>
    <mergeCell ref="AS135:AS139"/>
    <mergeCell ref="AB135:AB139"/>
    <mergeCell ref="AI135:AI139"/>
    <mergeCell ref="AJ135:AJ139"/>
    <mergeCell ref="AT135:AT139"/>
    <mergeCell ref="AU135:AU139"/>
    <mergeCell ref="A135:A140"/>
    <mergeCell ref="F135:F140"/>
    <mergeCell ref="G135:H140"/>
    <mergeCell ref="I135:I140"/>
    <mergeCell ref="AB129:AB133"/>
    <mergeCell ref="F117:F122"/>
    <mergeCell ref="BI129:BI133"/>
    <mergeCell ref="AM117:AM121"/>
    <mergeCell ref="AJ117:AJ121"/>
    <mergeCell ref="AH117:AH121"/>
    <mergeCell ref="AC117:AC121"/>
    <mergeCell ref="AO123:AO127"/>
    <mergeCell ref="AX123:AX127"/>
    <mergeCell ref="AY123:AY127"/>
    <mergeCell ref="AT123:AT127"/>
    <mergeCell ref="AU123:AU127"/>
    <mergeCell ref="AV123:AV127"/>
    <mergeCell ref="AW123:AW127"/>
    <mergeCell ref="Q117:Q122"/>
    <mergeCell ref="Q123:Q128"/>
    <mergeCell ref="AZ123:AZ127"/>
    <mergeCell ref="BA123:BA127"/>
    <mergeCell ref="BB123:BB127"/>
    <mergeCell ref="R123:R128"/>
    <mergeCell ref="S123:S128"/>
    <mergeCell ref="T123:T128"/>
    <mergeCell ref="Z123:Z127"/>
    <mergeCell ref="AA123:AA127"/>
    <mergeCell ref="AF123:AF127"/>
    <mergeCell ref="AG117:AG121"/>
    <mergeCell ref="AB123:AB127"/>
    <mergeCell ref="AD129:AD133"/>
    <mergeCell ref="Q129:Q134"/>
    <mergeCell ref="I117:I122"/>
    <mergeCell ref="J117:J122"/>
    <mergeCell ref="K117:K122"/>
    <mergeCell ref="M129:M134"/>
    <mergeCell ref="BI111:BI115"/>
    <mergeCell ref="BJ111:BJ115"/>
    <mergeCell ref="AO111:AO115"/>
    <mergeCell ref="AP111:AP115"/>
    <mergeCell ref="AS111:AS115"/>
    <mergeCell ref="AT111:AT115"/>
    <mergeCell ref="AZ111:AZ115"/>
    <mergeCell ref="BK123:BK127"/>
    <mergeCell ref="BC123:BC127"/>
    <mergeCell ref="BD123:BD127"/>
    <mergeCell ref="BE123:BE127"/>
    <mergeCell ref="BF123:BF127"/>
    <mergeCell ref="BG123:BG127"/>
    <mergeCell ref="BH123:BH127"/>
    <mergeCell ref="BJ129:BJ133"/>
    <mergeCell ref="BK129:BK133"/>
    <mergeCell ref="K123:K128"/>
    <mergeCell ref="L123:L128"/>
    <mergeCell ref="M123:M128"/>
    <mergeCell ref="N123:N128"/>
    <mergeCell ref="O123:O128"/>
    <mergeCell ref="P123:P128"/>
    <mergeCell ref="BI123:BI127"/>
    <mergeCell ref="BJ123:BJ127"/>
    <mergeCell ref="AI123:AI127"/>
    <mergeCell ref="AP123:AP127"/>
    <mergeCell ref="AN117:AN121"/>
    <mergeCell ref="AI117:AI121"/>
    <mergeCell ref="BG129:BG133"/>
    <mergeCell ref="BH129:BH133"/>
    <mergeCell ref="BC129:BC133"/>
    <mergeCell ref="BD129:BD133"/>
    <mergeCell ref="Z117:Z121"/>
    <mergeCell ref="AA117:AA121"/>
    <mergeCell ref="AB117:AB121"/>
    <mergeCell ref="P117:P122"/>
    <mergeCell ref="BD111:BD115"/>
    <mergeCell ref="AV111:AV115"/>
    <mergeCell ref="AW111:AW115"/>
    <mergeCell ref="BA111:BA115"/>
    <mergeCell ref="BB111:BB115"/>
    <mergeCell ref="AY111:AY115"/>
    <mergeCell ref="A123:A128"/>
    <mergeCell ref="F123:F128"/>
    <mergeCell ref="G123:H128"/>
    <mergeCell ref="I123:I128"/>
    <mergeCell ref="AL111:AL115"/>
    <mergeCell ref="L117:L122"/>
    <mergeCell ref="N117:N122"/>
    <mergeCell ref="O117:O122"/>
    <mergeCell ref="AK117:AK121"/>
    <mergeCell ref="AL117:AL121"/>
    <mergeCell ref="J123:J128"/>
    <mergeCell ref="A117:A122"/>
    <mergeCell ref="AM111:AM115"/>
    <mergeCell ref="AN111:AN115"/>
    <mergeCell ref="G117:H122"/>
    <mergeCell ref="AG111:AG115"/>
    <mergeCell ref="AH111:AH115"/>
    <mergeCell ref="AI111:AI115"/>
    <mergeCell ref="M117:M122"/>
    <mergeCell ref="AF117:AF121"/>
    <mergeCell ref="AD117:AD121"/>
    <mergeCell ref="AE117:AE121"/>
    <mergeCell ref="AJ105:AJ109"/>
    <mergeCell ref="AB111:AB115"/>
    <mergeCell ref="AC111:AC115"/>
    <mergeCell ref="BK111:BK115"/>
    <mergeCell ref="AD111:AD115"/>
    <mergeCell ref="BF111:BF115"/>
    <mergeCell ref="BG111:BG115"/>
    <mergeCell ref="AU111:AU115"/>
    <mergeCell ref="BE111:BE115"/>
    <mergeCell ref="AK111:AK115"/>
    <mergeCell ref="BC111:BC115"/>
    <mergeCell ref="F111:F116"/>
    <mergeCell ref="G111:H116"/>
    <mergeCell ref="I111:I116"/>
    <mergeCell ref="J111:J116"/>
    <mergeCell ref="AC105:AC109"/>
    <mergeCell ref="AE111:AE115"/>
    <mergeCell ref="Z105:Z109"/>
    <mergeCell ref="R105:R110"/>
    <mergeCell ref="S105:S110"/>
    <mergeCell ref="T105:T110"/>
    <mergeCell ref="X111:X115"/>
    <mergeCell ref="M111:M116"/>
    <mergeCell ref="P111:P116"/>
    <mergeCell ref="AF111:AF115"/>
    <mergeCell ref="O111:O116"/>
    <mergeCell ref="N111:N116"/>
    <mergeCell ref="Q111:Q116"/>
    <mergeCell ref="Y111:Y115"/>
    <mergeCell ref="Z111:Z115"/>
    <mergeCell ref="T111:T116"/>
    <mergeCell ref="BH111:BH115"/>
    <mergeCell ref="BE99:BE103"/>
    <mergeCell ref="AU105:AU109"/>
    <mergeCell ref="BH105:BH109"/>
    <mergeCell ref="BI105:BI109"/>
    <mergeCell ref="BJ105:BJ109"/>
    <mergeCell ref="BD105:BD109"/>
    <mergeCell ref="AX105:AX109"/>
    <mergeCell ref="AY105:AY109"/>
    <mergeCell ref="BK99:BK103"/>
    <mergeCell ref="F105:F110"/>
    <mergeCell ref="G105:H110"/>
    <mergeCell ref="I105:I110"/>
    <mergeCell ref="J105:J110"/>
    <mergeCell ref="Q105:Q110"/>
    <mergeCell ref="U99:U104"/>
    <mergeCell ref="AL105:AL109"/>
    <mergeCell ref="Z99:Z103"/>
    <mergeCell ref="BJ99:BJ103"/>
    <mergeCell ref="BA105:BA109"/>
    <mergeCell ref="BB105:BB109"/>
    <mergeCell ref="AM105:AM109"/>
    <mergeCell ref="AA99:AA103"/>
    <mergeCell ref="AB99:AB103"/>
    <mergeCell ref="N105:N110"/>
    <mergeCell ref="O105:O110"/>
    <mergeCell ref="Q99:Q104"/>
    <mergeCell ref="P105:P110"/>
    <mergeCell ref="X105:X109"/>
    <mergeCell ref="AJ99:AJ103"/>
    <mergeCell ref="AZ105:AZ109"/>
    <mergeCell ref="Y105:Y109"/>
    <mergeCell ref="AA105:AA109"/>
    <mergeCell ref="U87:U92"/>
    <mergeCell ref="BK93:BK97"/>
    <mergeCell ref="AX99:AX103"/>
    <mergeCell ref="AY99:AY103"/>
    <mergeCell ref="AZ99:AZ103"/>
    <mergeCell ref="BA99:BA103"/>
    <mergeCell ref="AT99:AT103"/>
    <mergeCell ref="AS93:AS97"/>
    <mergeCell ref="AN93:AN97"/>
    <mergeCell ref="AP93:AP97"/>
    <mergeCell ref="AN105:AN109"/>
    <mergeCell ref="AO105:AO109"/>
    <mergeCell ref="AK105:AK109"/>
    <mergeCell ref="BK105:BK109"/>
    <mergeCell ref="BE105:BE109"/>
    <mergeCell ref="BF105:BF109"/>
    <mergeCell ref="BG105:BG109"/>
    <mergeCell ref="AP105:AP109"/>
    <mergeCell ref="AS105:AS109"/>
    <mergeCell ref="AT105:AT109"/>
    <mergeCell ref="AO93:AO97"/>
    <mergeCell ref="AK93:AK97"/>
    <mergeCell ref="AL93:AL97"/>
    <mergeCell ref="AK99:AK103"/>
    <mergeCell ref="AL99:AL103"/>
    <mergeCell ref="AM99:AM103"/>
    <mergeCell ref="AM93:AM97"/>
    <mergeCell ref="AU99:AU103"/>
    <mergeCell ref="BI99:BI103"/>
    <mergeCell ref="AT93:AT97"/>
    <mergeCell ref="AU93:AU97"/>
    <mergeCell ref="AS99:AS103"/>
    <mergeCell ref="Q93:Q98"/>
    <mergeCell ref="AD93:AD97"/>
    <mergeCell ref="U93:U98"/>
    <mergeCell ref="X93:X97"/>
    <mergeCell ref="Y93:Y97"/>
    <mergeCell ref="Z93:Z97"/>
    <mergeCell ref="F99:F104"/>
    <mergeCell ref="G99:H104"/>
    <mergeCell ref="I99:I104"/>
    <mergeCell ref="J99:J104"/>
    <mergeCell ref="AA93:AA97"/>
    <mergeCell ref="R93:R98"/>
    <mergeCell ref="K99:K104"/>
    <mergeCell ref="L99:L104"/>
    <mergeCell ref="M99:M104"/>
    <mergeCell ref="AB93:AB97"/>
    <mergeCell ref="AC93:AC97"/>
    <mergeCell ref="AC99:AC103"/>
    <mergeCell ref="O99:O104"/>
    <mergeCell ref="P99:P104"/>
    <mergeCell ref="P93:P98"/>
    <mergeCell ref="N99:N104"/>
    <mergeCell ref="X99:X103"/>
    <mergeCell ref="K93:K98"/>
    <mergeCell ref="L93:L98"/>
    <mergeCell ref="M93:M98"/>
    <mergeCell ref="O93:O98"/>
    <mergeCell ref="T99:T104"/>
    <mergeCell ref="Z87:Z91"/>
    <mergeCell ref="AA87:AA91"/>
    <mergeCell ref="AM81:AM85"/>
    <mergeCell ref="AN81:AN85"/>
    <mergeCell ref="AO81:AO85"/>
    <mergeCell ref="AD87:AD91"/>
    <mergeCell ref="AE87:AE91"/>
    <mergeCell ref="AN87:AN91"/>
    <mergeCell ref="AO87:AO91"/>
    <mergeCell ref="AJ87:AJ91"/>
    <mergeCell ref="F93:F98"/>
    <mergeCell ref="G93:H98"/>
    <mergeCell ref="I93:I98"/>
    <mergeCell ref="J93:J98"/>
    <mergeCell ref="X87:X91"/>
    <mergeCell ref="Y87:Y91"/>
    <mergeCell ref="Q87:Q92"/>
    <mergeCell ref="AE93:AE97"/>
    <mergeCell ref="AF93:AF97"/>
    <mergeCell ref="AG93:AG97"/>
    <mergeCell ref="AH93:AH97"/>
    <mergeCell ref="AI93:AI97"/>
    <mergeCell ref="AJ93:AJ97"/>
    <mergeCell ref="F87:F92"/>
    <mergeCell ref="G87:H92"/>
    <mergeCell ref="I87:I92"/>
    <mergeCell ref="J87:J92"/>
    <mergeCell ref="T87:T92"/>
    <mergeCell ref="S93:S98"/>
    <mergeCell ref="T93:T98"/>
    <mergeCell ref="K87:K92"/>
    <mergeCell ref="N93:N98"/>
    <mergeCell ref="AJ81:AJ85"/>
    <mergeCell ref="AK81:AK85"/>
    <mergeCell ref="AL81:AL85"/>
    <mergeCell ref="AP81:AP85"/>
    <mergeCell ref="L87:L92"/>
    <mergeCell ref="M87:M92"/>
    <mergeCell ref="AT81:AT85"/>
    <mergeCell ref="N87:N92"/>
    <mergeCell ref="AD81:AD85"/>
    <mergeCell ref="AE81:AE85"/>
    <mergeCell ref="AF81:AF85"/>
    <mergeCell ref="AG81:AG85"/>
    <mergeCell ref="AH81:AH85"/>
    <mergeCell ref="AU81:AU85"/>
    <mergeCell ref="U81:U86"/>
    <mergeCell ref="Z81:Z85"/>
    <mergeCell ref="P87:P92"/>
    <mergeCell ref="AB87:AB91"/>
    <mergeCell ref="AC87:AC91"/>
    <mergeCell ref="AA81:AA85"/>
    <mergeCell ref="AB81:AB85"/>
    <mergeCell ref="AC81:AC85"/>
    <mergeCell ref="AS81:AS85"/>
    <mergeCell ref="AK87:AK91"/>
    <mergeCell ref="AL87:AL91"/>
    <mergeCell ref="AS87:AS91"/>
    <mergeCell ref="AP87:AP91"/>
    <mergeCell ref="AF87:AF91"/>
    <mergeCell ref="AG87:AG91"/>
    <mergeCell ref="AH87:AH91"/>
    <mergeCell ref="AI87:AI91"/>
    <mergeCell ref="AM87:AM91"/>
    <mergeCell ref="AJ69:AJ73"/>
    <mergeCell ref="AJ75:AJ79"/>
    <mergeCell ref="AV69:AV73"/>
    <mergeCell ref="BC69:BC73"/>
    <mergeCell ref="BD69:BD73"/>
    <mergeCell ref="AI69:AI73"/>
    <mergeCell ref="AN69:AN73"/>
    <mergeCell ref="AO69:AO73"/>
    <mergeCell ref="AK69:AK73"/>
    <mergeCell ref="AL69:AL73"/>
    <mergeCell ref="AS69:AS73"/>
    <mergeCell ref="AW69:AW73"/>
    <mergeCell ref="AZ69:AZ73"/>
    <mergeCell ref="L81:L86"/>
    <mergeCell ref="M81:M86"/>
    <mergeCell ref="N81:N86"/>
    <mergeCell ref="O81:O86"/>
    <mergeCell ref="R81:R86"/>
    <mergeCell ref="S81:S86"/>
    <mergeCell ref="Q81:Q86"/>
    <mergeCell ref="T75:T80"/>
    <mergeCell ref="AA75:AA79"/>
    <mergeCell ref="AC75:AC79"/>
    <mergeCell ref="AI81:AI85"/>
    <mergeCell ref="AD75:AD79"/>
    <mergeCell ref="AU75:AU79"/>
    <mergeCell ref="T81:T86"/>
    <mergeCell ref="X75:X79"/>
    <mergeCell ref="AE75:AE79"/>
    <mergeCell ref="U75:U80"/>
    <mergeCell ref="AS75:AS79"/>
    <mergeCell ref="AT75:AT79"/>
    <mergeCell ref="BJ51:BJ55"/>
    <mergeCell ref="BK51:BK55"/>
    <mergeCell ref="BE51:BE55"/>
    <mergeCell ref="BF51:BF55"/>
    <mergeCell ref="BG51:BG55"/>
    <mergeCell ref="AZ51:AZ55"/>
    <mergeCell ref="S51:S56"/>
    <mergeCell ref="BI69:BI73"/>
    <mergeCell ref="BB63:BB67"/>
    <mergeCell ref="AV63:AV67"/>
    <mergeCell ref="S63:S68"/>
    <mergeCell ref="T63:T68"/>
    <mergeCell ref="U57:U62"/>
    <mergeCell ref="AK57:AK61"/>
    <mergeCell ref="AL57:AL61"/>
    <mergeCell ref="AE69:AE73"/>
    <mergeCell ref="U69:U74"/>
    <mergeCell ref="AB69:AB73"/>
    <mergeCell ref="AC69:AC73"/>
    <mergeCell ref="AD69:AD73"/>
    <mergeCell ref="Z69:Z73"/>
    <mergeCell ref="AA69:AA73"/>
    <mergeCell ref="S69:S74"/>
    <mergeCell ref="AW63:AW67"/>
    <mergeCell ref="BI63:BI67"/>
    <mergeCell ref="BC63:BC67"/>
    <mergeCell ref="BD63:BD67"/>
    <mergeCell ref="BE63:BE67"/>
    <mergeCell ref="AX63:AX67"/>
    <mergeCell ref="AY63:AY67"/>
    <mergeCell ref="AZ63:AZ67"/>
    <mergeCell ref="AF63:AF67"/>
    <mergeCell ref="AP45:AP49"/>
    <mergeCell ref="AU45:AU49"/>
    <mergeCell ref="AM57:AM61"/>
    <mergeCell ref="AN57:AN61"/>
    <mergeCell ref="AO57:AO61"/>
    <mergeCell ref="AH57:AH61"/>
    <mergeCell ref="AJ57:AJ61"/>
    <mergeCell ref="AS45:AS49"/>
    <mergeCell ref="AH45:AH49"/>
    <mergeCell ref="AP51:AP55"/>
    <mergeCell ref="AI51:AI55"/>
    <mergeCell ref="A51:A56"/>
    <mergeCell ref="F51:F56"/>
    <mergeCell ref="G51:H56"/>
    <mergeCell ref="I51:I56"/>
    <mergeCell ref="AA57:AA61"/>
    <mergeCell ref="AC57:AC61"/>
    <mergeCell ref="AB57:AB61"/>
    <mergeCell ref="P51:P56"/>
    <mergeCell ref="X57:X61"/>
    <mergeCell ref="Y57:Y61"/>
    <mergeCell ref="AK45:AK49"/>
    <mergeCell ref="Z57:Z61"/>
    <mergeCell ref="AD57:AD61"/>
    <mergeCell ref="AE57:AE61"/>
    <mergeCell ref="S57:S62"/>
    <mergeCell ref="T57:T62"/>
    <mergeCell ref="AF57:AF61"/>
    <mergeCell ref="AG57:AG61"/>
    <mergeCell ref="AG45:AG49"/>
    <mergeCell ref="X45:X49"/>
    <mergeCell ref="Y51:Y55"/>
    <mergeCell ref="AP39:AP43"/>
    <mergeCell ref="BH45:BH49"/>
    <mergeCell ref="Z45:Z49"/>
    <mergeCell ref="AA45:AA49"/>
    <mergeCell ref="AA39:AA43"/>
    <mergeCell ref="AG39:AG43"/>
    <mergeCell ref="Z39:Z43"/>
    <mergeCell ref="AV45:AV49"/>
    <mergeCell ref="BA45:BA49"/>
    <mergeCell ref="N45:N50"/>
    <mergeCell ref="Y45:Y49"/>
    <mergeCell ref="AE51:AE55"/>
    <mergeCell ref="AF51:AF55"/>
    <mergeCell ref="AC45:AC49"/>
    <mergeCell ref="O51:O56"/>
    <mergeCell ref="AE45:AE49"/>
    <mergeCell ref="AF45:AF49"/>
    <mergeCell ref="T51:T56"/>
    <mergeCell ref="U51:U56"/>
    <mergeCell ref="BF45:BF49"/>
    <mergeCell ref="BG45:BG49"/>
    <mergeCell ref="BE45:BE49"/>
    <mergeCell ref="AG51:AG55"/>
    <mergeCell ref="AB51:AB55"/>
    <mergeCell ref="AC51:AC55"/>
    <mergeCell ref="AD51:AD55"/>
    <mergeCell ref="BC45:BC49"/>
    <mergeCell ref="AW45:AW49"/>
    <mergeCell ref="AX45:AX49"/>
    <mergeCell ref="P45:P50"/>
    <mergeCell ref="AL45:AL49"/>
    <mergeCell ref="AM45:AM49"/>
    <mergeCell ref="BJ45:BJ49"/>
    <mergeCell ref="BK45:BK49"/>
    <mergeCell ref="BJ33:BJ37"/>
    <mergeCell ref="BK33:BK37"/>
    <mergeCell ref="BJ39:BJ43"/>
    <mergeCell ref="BK39:BK43"/>
    <mergeCell ref="AY45:AY49"/>
    <mergeCell ref="AZ45:AZ49"/>
    <mergeCell ref="BI39:BI43"/>
    <mergeCell ref="BD39:BD43"/>
    <mergeCell ref="BH39:BH43"/>
    <mergeCell ref="BF33:BF37"/>
    <mergeCell ref="BE39:BE43"/>
    <mergeCell ref="BF39:BF43"/>
    <mergeCell ref="BH33:BH37"/>
    <mergeCell ref="BI33:BI37"/>
    <mergeCell ref="AY33:AY37"/>
    <mergeCell ref="BB33:BB37"/>
    <mergeCell ref="AZ39:AZ43"/>
    <mergeCell ref="BA39:BA43"/>
    <mergeCell ref="AY39:AY43"/>
    <mergeCell ref="BB39:BB43"/>
    <mergeCell ref="BI45:BI49"/>
    <mergeCell ref="U25:U26"/>
    <mergeCell ref="L25:L26"/>
    <mergeCell ref="K25:K26"/>
    <mergeCell ref="M25:M26"/>
    <mergeCell ref="N25:N26"/>
    <mergeCell ref="AK33:AK37"/>
    <mergeCell ref="AL33:AL37"/>
    <mergeCell ref="AX33:AX37"/>
    <mergeCell ref="BC33:BC37"/>
    <mergeCell ref="AZ33:AZ37"/>
    <mergeCell ref="AT39:AT43"/>
    <mergeCell ref="AU39:AU43"/>
    <mergeCell ref="AV39:AV43"/>
    <mergeCell ref="BC39:BC43"/>
    <mergeCell ref="AU33:AU37"/>
    <mergeCell ref="L33:L38"/>
    <mergeCell ref="M33:M38"/>
    <mergeCell ref="N33:N38"/>
    <mergeCell ref="O33:O38"/>
    <mergeCell ref="P33:P38"/>
    <mergeCell ref="Q33:Q38"/>
    <mergeCell ref="AO27:AO31"/>
    <mergeCell ref="AP27:AP31"/>
    <mergeCell ref="AK27:AK31"/>
    <mergeCell ref="AN39:AN43"/>
    <mergeCell ref="AH39:AH43"/>
    <mergeCell ref="X39:X43"/>
    <mergeCell ref="Y33:Y37"/>
    <mergeCell ref="AE33:AE37"/>
    <mergeCell ref="AI39:AI43"/>
    <mergeCell ref="AJ39:AJ43"/>
    <mergeCell ref="AS39:AS43"/>
    <mergeCell ref="A4:B4"/>
    <mergeCell ref="E17:F17"/>
    <mergeCell ref="E21:F22"/>
    <mergeCell ref="G21:G22"/>
    <mergeCell ref="A111:A116"/>
    <mergeCell ref="A57:A62"/>
    <mergeCell ref="A63:A68"/>
    <mergeCell ref="A75:A80"/>
    <mergeCell ref="A81:A86"/>
    <mergeCell ref="O25:O26"/>
    <mergeCell ref="T25:T26"/>
    <mergeCell ref="S25:S26"/>
    <mergeCell ref="P25:P26"/>
    <mergeCell ref="Q25:Q26"/>
    <mergeCell ref="A1:H1"/>
    <mergeCell ref="A25:A26"/>
    <mergeCell ref="F25:F26"/>
    <mergeCell ref="G25:H26"/>
    <mergeCell ref="B25:C25"/>
    <mergeCell ref="R25:R26"/>
    <mergeCell ref="I39:I44"/>
    <mergeCell ref="J39:J44"/>
    <mergeCell ref="K39:K44"/>
    <mergeCell ref="A39:A44"/>
    <mergeCell ref="F39:F44"/>
    <mergeCell ref="Q51:Q56"/>
    <mergeCell ref="J45:J50"/>
    <mergeCell ref="K45:K50"/>
    <mergeCell ref="L45:L50"/>
    <mergeCell ref="M45:M50"/>
    <mergeCell ref="J51:J56"/>
    <mergeCell ref="K51:K56"/>
    <mergeCell ref="A105:A110"/>
    <mergeCell ref="I25:I26"/>
    <mergeCell ref="J25:J26"/>
    <mergeCell ref="G33:H38"/>
    <mergeCell ref="I33:I38"/>
    <mergeCell ref="G39:H44"/>
    <mergeCell ref="A27:A32"/>
    <mergeCell ref="F27:F32"/>
    <mergeCell ref="A33:A38"/>
    <mergeCell ref="F33:F38"/>
    <mergeCell ref="L105:L110"/>
    <mergeCell ref="M105:M110"/>
    <mergeCell ref="R57:R62"/>
    <mergeCell ref="R27:R32"/>
    <mergeCell ref="R33:R38"/>
    <mergeCell ref="M27:M32"/>
    <mergeCell ref="N27:N32"/>
    <mergeCell ref="O27:O32"/>
    <mergeCell ref="Q27:Q32"/>
    <mergeCell ref="P27:P32"/>
    <mergeCell ref="A93:A98"/>
    <mergeCell ref="A99:A104"/>
    <mergeCell ref="A69:A74"/>
    <mergeCell ref="L57:L62"/>
    <mergeCell ref="M57:M62"/>
    <mergeCell ref="M69:M74"/>
    <mergeCell ref="K105:K110"/>
    <mergeCell ref="D25:E25"/>
    <mergeCell ref="L51:L56"/>
    <mergeCell ref="N51:N56"/>
    <mergeCell ref="G57:H62"/>
    <mergeCell ref="I57:I62"/>
    <mergeCell ref="F75:F80"/>
    <mergeCell ref="F81:F86"/>
    <mergeCell ref="A45:A50"/>
    <mergeCell ref="F45:F50"/>
    <mergeCell ref="G63:H68"/>
    <mergeCell ref="F69:F74"/>
    <mergeCell ref="G75:H80"/>
    <mergeCell ref="K27:K32"/>
    <mergeCell ref="L27:L32"/>
    <mergeCell ref="G27:H32"/>
    <mergeCell ref="I27:I32"/>
    <mergeCell ref="J27:J32"/>
    <mergeCell ref="A87:A92"/>
    <mergeCell ref="G45:H50"/>
    <mergeCell ref="I45:I50"/>
    <mergeCell ref="F57:F62"/>
    <mergeCell ref="F63:F68"/>
    <mergeCell ref="J57:J62"/>
    <mergeCell ref="K57:K62"/>
    <mergeCell ref="L69:L74"/>
    <mergeCell ref="G69:H74"/>
    <mergeCell ref="I69:I74"/>
    <mergeCell ref="J69:J74"/>
    <mergeCell ref="K69:K74"/>
    <mergeCell ref="I63:I68"/>
    <mergeCell ref="J63:J68"/>
    <mergeCell ref="K63:K68"/>
    <mergeCell ref="L63:L68"/>
    <mergeCell ref="G81:H86"/>
    <mergeCell ref="J81:J86"/>
    <mergeCell ref="Q39:Q44"/>
    <mergeCell ref="L39:L44"/>
    <mergeCell ref="R45:R50"/>
    <mergeCell ref="M39:M44"/>
    <mergeCell ref="T39:T44"/>
    <mergeCell ref="U39:U44"/>
    <mergeCell ref="P39:P44"/>
    <mergeCell ref="N69:N74"/>
    <mergeCell ref="N75:N80"/>
    <mergeCell ref="N39:N44"/>
    <mergeCell ref="M51:M56"/>
    <mergeCell ref="T45:T50"/>
    <mergeCell ref="U45:U50"/>
    <mergeCell ref="J33:J38"/>
    <mergeCell ref="K33:K38"/>
    <mergeCell ref="S33:S38"/>
    <mergeCell ref="T33:T38"/>
    <mergeCell ref="R39:R44"/>
    <mergeCell ref="O45:O50"/>
    <mergeCell ref="O39:O44"/>
    <mergeCell ref="S39:S44"/>
    <mergeCell ref="S45:S50"/>
    <mergeCell ref="U33:U38"/>
    <mergeCell ref="N57:N62"/>
    <mergeCell ref="O57:O62"/>
    <mergeCell ref="P57:P62"/>
    <mergeCell ref="Q57:Q62"/>
    <mergeCell ref="R51:R56"/>
    <mergeCell ref="R69:R74"/>
    <mergeCell ref="P69:P74"/>
    <mergeCell ref="BJ27:BJ31"/>
    <mergeCell ref="BK27:BK31"/>
    <mergeCell ref="BF27:BF31"/>
    <mergeCell ref="BG27:BG31"/>
    <mergeCell ref="BH27:BH31"/>
    <mergeCell ref="BI27:BI31"/>
    <mergeCell ref="BD27:BD31"/>
    <mergeCell ref="BB27:BB31"/>
    <mergeCell ref="AU27:AU31"/>
    <mergeCell ref="AV27:AV31"/>
    <mergeCell ref="Y27:Y31"/>
    <mergeCell ref="BC27:BC31"/>
    <mergeCell ref="AL27:AL31"/>
    <mergeCell ref="AM27:AM31"/>
    <mergeCell ref="AN27:AN31"/>
    <mergeCell ref="AY27:AY31"/>
    <mergeCell ref="AZ27:AZ31"/>
    <mergeCell ref="BA27:BA31"/>
    <mergeCell ref="AW27:AW31"/>
    <mergeCell ref="AX27:AX31"/>
    <mergeCell ref="BE27:BE31"/>
    <mergeCell ref="AT27:AT31"/>
    <mergeCell ref="AS27:AS31"/>
    <mergeCell ref="AD27:AD31"/>
    <mergeCell ref="O87:O92"/>
    <mergeCell ref="AC33:AC37"/>
    <mergeCell ref="AD33:AD37"/>
    <mergeCell ref="AD45:AD49"/>
    <mergeCell ref="Z51:Z55"/>
    <mergeCell ref="AA51:AA55"/>
    <mergeCell ref="Q75:Q80"/>
    <mergeCell ref="AP33:AP37"/>
    <mergeCell ref="AG33:AG37"/>
    <mergeCell ref="Z27:Z31"/>
    <mergeCell ref="AA27:AA31"/>
    <mergeCell ref="AB27:AB31"/>
    <mergeCell ref="Z33:Z37"/>
    <mergeCell ref="AA33:AA37"/>
    <mergeCell ref="AB33:AB37"/>
    <mergeCell ref="AC27:AC31"/>
    <mergeCell ref="AO33:AO37"/>
    <mergeCell ref="AM39:AM43"/>
    <mergeCell ref="AB39:AB43"/>
    <mergeCell ref="AC39:AC43"/>
    <mergeCell ref="AD39:AD43"/>
    <mergeCell ref="AE39:AE43"/>
    <mergeCell ref="AF39:AF43"/>
    <mergeCell ref="AL39:AL43"/>
    <mergeCell ref="X27:X31"/>
    <mergeCell ref="S27:S32"/>
    <mergeCell ref="T27:T32"/>
    <mergeCell ref="U27:U32"/>
    <mergeCell ref="X33:X37"/>
    <mergeCell ref="Y39:Y43"/>
    <mergeCell ref="AI57:AI61"/>
    <mergeCell ref="AM33:AM37"/>
    <mergeCell ref="AJ27:AJ31"/>
    <mergeCell ref="AH33:AH37"/>
    <mergeCell ref="AI33:AI37"/>
    <mergeCell ref="AJ33:AJ37"/>
    <mergeCell ref="AJ45:AJ49"/>
    <mergeCell ref="Q45:Q50"/>
    <mergeCell ref="AE27:AE31"/>
    <mergeCell ref="AM51:AM55"/>
    <mergeCell ref="AN51:AN55"/>
    <mergeCell ref="AO51:AO55"/>
    <mergeCell ref="AF27:AF31"/>
    <mergeCell ref="AG27:AG31"/>
    <mergeCell ref="AH27:AH31"/>
    <mergeCell ref="AF33:AF37"/>
    <mergeCell ref="AK39:AK43"/>
    <mergeCell ref="AJ51:AJ55"/>
    <mergeCell ref="AK51:AK55"/>
    <mergeCell ref="AL51:AL55"/>
    <mergeCell ref="AN33:AN37"/>
    <mergeCell ref="AO39:AO43"/>
    <mergeCell ref="AB45:AB49"/>
    <mergeCell ref="AI45:AI49"/>
    <mergeCell ref="AN45:AN49"/>
    <mergeCell ref="AO45:AO49"/>
    <mergeCell ref="X51:X55"/>
    <mergeCell ref="I81:I86"/>
    <mergeCell ref="K81:K86"/>
    <mergeCell ref="X81:X85"/>
    <mergeCell ref="Y81:Y85"/>
    <mergeCell ref="Y75:Y79"/>
    <mergeCell ref="T69:T74"/>
    <mergeCell ref="I75:I80"/>
    <mergeCell ref="J75:J80"/>
    <mergeCell ref="K75:K80"/>
    <mergeCell ref="L75:L80"/>
    <mergeCell ref="R75:R80"/>
    <mergeCell ref="S75:S80"/>
    <mergeCell ref="O75:O80"/>
    <mergeCell ref="Q69:Q74"/>
    <mergeCell ref="M75:M80"/>
    <mergeCell ref="AH51:AH55"/>
    <mergeCell ref="AI27:AI31"/>
    <mergeCell ref="O69:O74"/>
    <mergeCell ref="M63:M68"/>
    <mergeCell ref="N63:N68"/>
    <mergeCell ref="O63:O68"/>
    <mergeCell ref="U63:U68"/>
    <mergeCell ref="AC63:AC67"/>
    <mergeCell ref="P63:P68"/>
    <mergeCell ref="Q63:Q68"/>
    <mergeCell ref="AG75:AG79"/>
    <mergeCell ref="AH75:AH79"/>
    <mergeCell ref="AB75:AB79"/>
    <mergeCell ref="AI75:AI79"/>
    <mergeCell ref="AK63:AK67"/>
    <mergeCell ref="AN63:AN67"/>
    <mergeCell ref="AP75:AP79"/>
    <mergeCell ref="AO75:AO79"/>
    <mergeCell ref="AM69:AM73"/>
    <mergeCell ref="AL63:AL67"/>
    <mergeCell ref="AM63:AM67"/>
    <mergeCell ref="AK75:AK79"/>
    <mergeCell ref="AE63:AE67"/>
    <mergeCell ref="X63:X67"/>
    <mergeCell ref="Y63:Y67"/>
    <mergeCell ref="Z63:Z67"/>
    <mergeCell ref="AA63:AA67"/>
    <mergeCell ref="AJ63:AJ67"/>
    <mergeCell ref="P75:P80"/>
    <mergeCell ref="P81:P86"/>
    <mergeCell ref="AF75:AF79"/>
    <mergeCell ref="AG63:AG67"/>
    <mergeCell ref="AH63:AH67"/>
    <mergeCell ref="AI63:AI67"/>
    <mergeCell ref="AF69:AF73"/>
    <mergeCell ref="AG69:AG73"/>
    <mergeCell ref="AH69:AH73"/>
    <mergeCell ref="AD63:AD67"/>
    <mergeCell ref="X69:X73"/>
    <mergeCell ref="Y69:Y73"/>
    <mergeCell ref="AB63:AB67"/>
    <mergeCell ref="R63:R68"/>
    <mergeCell ref="Z75:Z79"/>
    <mergeCell ref="AL75:AL79"/>
    <mergeCell ref="AM75:AM79"/>
    <mergeCell ref="AN75:AN79"/>
    <mergeCell ref="AT69:AT73"/>
    <mergeCell ref="AU69:AU73"/>
    <mergeCell ref="AX69:AX73"/>
    <mergeCell ref="AY69:AY73"/>
    <mergeCell ref="BI57:BI61"/>
    <mergeCell ref="BA51:BA55"/>
    <mergeCell ref="AS51:AS55"/>
    <mergeCell ref="AT51:AT55"/>
    <mergeCell ref="AU51:AU55"/>
    <mergeCell ref="BI51:BI55"/>
    <mergeCell ref="AY51:AY55"/>
    <mergeCell ref="BB51:BB55"/>
    <mergeCell ref="BG57:BG61"/>
    <mergeCell ref="AP57:AP61"/>
    <mergeCell ref="AP69:AP73"/>
    <mergeCell ref="AO63:AO67"/>
    <mergeCell ref="AP63:AP67"/>
    <mergeCell ref="AS57:AS61"/>
    <mergeCell ref="AT57:AT61"/>
    <mergeCell ref="AS63:AS67"/>
    <mergeCell ref="AT63:AT67"/>
    <mergeCell ref="BH51:BH55"/>
    <mergeCell ref="AV51:AV55"/>
    <mergeCell ref="AW51:AW55"/>
    <mergeCell ref="AX51:AX55"/>
    <mergeCell ref="BA69:BA73"/>
    <mergeCell ref="BB69:BB73"/>
    <mergeCell ref="AS33:AS37"/>
    <mergeCell ref="AW33:AW37"/>
    <mergeCell ref="AX39:AX43"/>
    <mergeCell ref="BA57:BA61"/>
    <mergeCell ref="BA33:BA37"/>
    <mergeCell ref="AU57:AU61"/>
    <mergeCell ref="AV57:AV61"/>
    <mergeCell ref="AW57:AW61"/>
    <mergeCell ref="AX57:AX61"/>
    <mergeCell ref="AY57:AY61"/>
    <mergeCell ref="BA63:BA67"/>
    <mergeCell ref="BB57:BB61"/>
    <mergeCell ref="BC57:BC61"/>
    <mergeCell ref="BG63:BG67"/>
    <mergeCell ref="BE33:BE37"/>
    <mergeCell ref="BD45:BD49"/>
    <mergeCell ref="BC51:BC55"/>
    <mergeCell ref="BD51:BD55"/>
    <mergeCell ref="BB45:BB49"/>
    <mergeCell ref="BF57:BF61"/>
    <mergeCell ref="AU63:AU67"/>
    <mergeCell ref="AZ57:AZ61"/>
    <mergeCell ref="BD57:BD61"/>
    <mergeCell ref="AW39:AW43"/>
    <mergeCell ref="BG39:BG43"/>
    <mergeCell ref="AT33:AT37"/>
    <mergeCell ref="BG33:BG37"/>
    <mergeCell ref="AV33:AV37"/>
    <mergeCell ref="BD33:BD37"/>
    <mergeCell ref="AT45:AT49"/>
    <mergeCell ref="BJ63:BJ67"/>
    <mergeCell ref="BH69:BH73"/>
    <mergeCell ref="BJ93:BJ97"/>
    <mergeCell ref="BI93:BI97"/>
    <mergeCell ref="BK63:BK67"/>
    <mergeCell ref="BJ69:BJ73"/>
    <mergeCell ref="BK69:BK73"/>
    <mergeCell ref="BK81:BK85"/>
    <mergeCell ref="BH75:BH79"/>
    <mergeCell ref="BH57:BH61"/>
    <mergeCell ref="BH63:BH67"/>
    <mergeCell ref="BF63:BF67"/>
    <mergeCell ref="BE69:BE73"/>
    <mergeCell ref="BF69:BF73"/>
    <mergeCell ref="BG69:BG73"/>
    <mergeCell ref="BG75:BG79"/>
    <mergeCell ref="BH81:BH85"/>
    <mergeCell ref="BI81:BI85"/>
    <mergeCell ref="BG81:BG85"/>
    <mergeCell ref="BJ81:BJ85"/>
    <mergeCell ref="BK57:BK61"/>
    <mergeCell ref="BE57:BE61"/>
    <mergeCell ref="BI75:BI79"/>
    <mergeCell ref="BJ75:BJ79"/>
    <mergeCell ref="BK75:BK79"/>
    <mergeCell ref="BF75:BF79"/>
    <mergeCell ref="BJ57:BJ61"/>
    <mergeCell ref="BB75:BB79"/>
    <mergeCell ref="BC75:BC79"/>
    <mergeCell ref="S87:S92"/>
    <mergeCell ref="BK87:BK91"/>
    <mergeCell ref="BE87:BE91"/>
    <mergeCell ref="BF87:BF91"/>
    <mergeCell ref="BG87:BG91"/>
    <mergeCell ref="BH87:BH91"/>
    <mergeCell ref="BJ87:BJ91"/>
    <mergeCell ref="AV87:AV91"/>
    <mergeCell ref="AV81:AV85"/>
    <mergeCell ref="AZ81:AZ85"/>
    <mergeCell ref="AW81:AW85"/>
    <mergeCell ref="AX81:AX85"/>
    <mergeCell ref="AY87:AY91"/>
    <mergeCell ref="AV75:AV79"/>
    <mergeCell ref="AW75:AW79"/>
    <mergeCell ref="AX75:AX79"/>
    <mergeCell ref="AY75:AY79"/>
    <mergeCell ref="AY81:AY85"/>
    <mergeCell ref="BE81:BE85"/>
    <mergeCell ref="AZ75:AZ79"/>
    <mergeCell ref="BE75:BE79"/>
    <mergeCell ref="BF81:BF85"/>
    <mergeCell ref="BA81:BA85"/>
    <mergeCell ref="BB81:BB85"/>
    <mergeCell ref="BC81:BC85"/>
    <mergeCell ref="BD81:BD85"/>
    <mergeCell ref="BD75:BD79"/>
    <mergeCell ref="BA75:BA79"/>
    <mergeCell ref="AT87:AT91"/>
    <mergeCell ref="AU87:AU91"/>
    <mergeCell ref="BB87:BB91"/>
    <mergeCell ref="BC87:BC91"/>
    <mergeCell ref="R87:R92"/>
    <mergeCell ref="BJ117:BJ121"/>
    <mergeCell ref="BI117:BI121"/>
    <mergeCell ref="BD117:BD121"/>
    <mergeCell ref="BE117:BE121"/>
    <mergeCell ref="AZ117:AZ121"/>
    <mergeCell ref="BA117:BA121"/>
    <mergeCell ref="BH117:BH121"/>
    <mergeCell ref="AY93:AY97"/>
    <mergeCell ref="AW105:AW109"/>
    <mergeCell ref="BC105:BC109"/>
    <mergeCell ref="BD87:BD91"/>
    <mergeCell ref="BI87:BI91"/>
    <mergeCell ref="AZ93:AZ97"/>
    <mergeCell ref="BA93:BA97"/>
    <mergeCell ref="BB93:BB97"/>
    <mergeCell ref="AZ87:AZ91"/>
    <mergeCell ref="BA87:BA91"/>
    <mergeCell ref="BF99:BF103"/>
    <mergeCell ref="AV117:AV121"/>
    <mergeCell ref="AX111:AX115"/>
    <mergeCell ref="AV99:AV103"/>
    <mergeCell ref="AW99:AW103"/>
    <mergeCell ref="BD99:BD103"/>
    <mergeCell ref="BF117:BF121"/>
    <mergeCell ref="AX117:AX121"/>
    <mergeCell ref="BB99:BB103"/>
    <mergeCell ref="BC99:BC103"/>
    <mergeCell ref="AW87:AW91"/>
    <mergeCell ref="AX87:AX91"/>
    <mergeCell ref="AV93:AV97"/>
    <mergeCell ref="AW93:AW97"/>
    <mergeCell ref="T117:T122"/>
    <mergeCell ref="R117:R122"/>
    <mergeCell ref="S117:S122"/>
    <mergeCell ref="X117:X121"/>
    <mergeCell ref="Y117:Y121"/>
    <mergeCell ref="AU117:AU121"/>
    <mergeCell ref="R99:R104"/>
    <mergeCell ref="AP99:AP103"/>
    <mergeCell ref="BG117:BG121"/>
    <mergeCell ref="BK117:BK121"/>
    <mergeCell ref="BB117:BB121"/>
    <mergeCell ref="BC117:BC121"/>
    <mergeCell ref="AO117:AO121"/>
    <mergeCell ref="AP117:AP121"/>
    <mergeCell ref="AY117:AY121"/>
    <mergeCell ref="AS117:AS121"/>
    <mergeCell ref="AT117:AT121"/>
    <mergeCell ref="AW117:AW121"/>
    <mergeCell ref="BG99:BG103"/>
    <mergeCell ref="Y99:Y103"/>
    <mergeCell ref="S99:S104"/>
    <mergeCell ref="BH93:BH97"/>
    <mergeCell ref="BD93:BD97"/>
    <mergeCell ref="BE93:BE97"/>
    <mergeCell ref="BF93:BF97"/>
    <mergeCell ref="BG93:BG97"/>
    <mergeCell ref="AV105:AV109"/>
    <mergeCell ref="BH99:BH103"/>
    <mergeCell ref="AX93:AX97"/>
    <mergeCell ref="BC93:BC97"/>
    <mergeCell ref="K157:M157"/>
    <mergeCell ref="AS123:AS127"/>
    <mergeCell ref="AJ123:AJ127"/>
    <mergeCell ref="AK123:AK127"/>
    <mergeCell ref="AL123:AL127"/>
    <mergeCell ref="AM123:AM127"/>
    <mergeCell ref="AN123:AN127"/>
    <mergeCell ref="AC123:AC127"/>
    <mergeCell ref="AD123:AD127"/>
    <mergeCell ref="AG123:AG127"/>
    <mergeCell ref="AD99:AD103"/>
    <mergeCell ref="AN99:AN103"/>
    <mergeCell ref="AO99:AO103"/>
    <mergeCell ref="AE99:AE103"/>
    <mergeCell ref="AF99:AF103"/>
    <mergeCell ref="AG99:AG103"/>
    <mergeCell ref="AH99:AH103"/>
    <mergeCell ref="K111:K116"/>
    <mergeCell ref="L111:L116"/>
    <mergeCell ref="R111:R116"/>
    <mergeCell ref="S111:S116"/>
    <mergeCell ref="AA111:AA115"/>
    <mergeCell ref="U111:U116"/>
    <mergeCell ref="AB105:AB109"/>
    <mergeCell ref="AD105:AD109"/>
    <mergeCell ref="U105:U110"/>
    <mergeCell ref="AJ111:AJ115"/>
    <mergeCell ref="AE105:AE109"/>
    <mergeCell ref="AF105:AF109"/>
    <mergeCell ref="AG105:AG109"/>
    <mergeCell ref="AH105:AH109"/>
    <mergeCell ref="AI105:AI109"/>
  </mergeCells>
  <phoneticPr fontId="2" type="noConversion"/>
  <dataValidations count="2">
    <dataValidation type="list" allowBlank="1" showInputMessage="1" showErrorMessage="1" sqref="G11">
      <formula1>$C$53:$C$54</formula1>
    </dataValidation>
    <dataValidation type="list" allowBlank="1" showInputMessage="1" showErrorMessage="1" sqref="U27:U31 U33:U37 U39:U43 U45:U49 U51:U55 U57:U61 U63:U67 U69:U73 U75:U79 U81:U85 U87:U91 U93:U97 U99:U103 U105:U109 U111:U115 U117:U121 U123:U127 U129:U133 U135:U139">
      <formula1>$A$162:$A$180</formula1>
    </dataValidation>
  </dataValidations>
  <printOptions gridLines="1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7"/>
  <dimension ref="A1:EI292"/>
  <sheetViews>
    <sheetView zoomScale="75" zoomScaleNormal="85" workbookViewId="0">
      <selection sqref="A1:H1"/>
    </sheetView>
  </sheetViews>
  <sheetFormatPr defaultRowHeight="12.75"/>
  <cols>
    <col min="1" max="1" width="53.7109375" style="2" customWidth="1"/>
    <col min="2" max="2" width="19" style="3" customWidth="1"/>
    <col min="3" max="3" width="17.28515625" style="2" customWidth="1"/>
    <col min="4" max="4" width="15.7109375" style="3" customWidth="1"/>
    <col min="5" max="5" width="24.140625" style="2" customWidth="1"/>
    <col min="6" max="6" width="26.28515625" style="136" customWidth="1"/>
    <col min="7" max="7" width="15.7109375" style="2" customWidth="1"/>
    <col min="8" max="8" width="15.5703125" style="2" customWidth="1"/>
    <col min="9" max="9" width="17.7109375" style="2" customWidth="1"/>
    <col min="10" max="10" width="17.7109375" style="100" customWidth="1"/>
    <col min="11" max="11" width="16.5703125" style="100" customWidth="1"/>
    <col min="12" max="12" width="16.42578125" style="3" customWidth="1"/>
    <col min="13" max="13" width="16.42578125" style="100" customWidth="1"/>
    <col min="14" max="14" width="14.7109375" style="100" customWidth="1"/>
    <col min="15" max="20" width="14.7109375" style="136" customWidth="1"/>
    <col min="21" max="21" width="27.5703125" style="3" customWidth="1"/>
    <col min="22" max="22" width="28.7109375" style="3" customWidth="1"/>
    <col min="23" max="23" width="14.7109375" style="22" hidden="1" customWidth="1"/>
    <col min="24" max="33" width="0" style="2" hidden="1" customWidth="1"/>
    <col min="34" max="47" width="0" style="28" hidden="1" customWidth="1"/>
    <col min="48" max="63" width="0" style="2" hidden="1" customWidth="1"/>
    <col min="64" max="16384" width="9.140625" style="2"/>
  </cols>
  <sheetData>
    <row r="1" spans="1:8" ht="18.75" customHeight="1">
      <c r="A1" s="246" t="s">
        <v>147</v>
      </c>
      <c r="B1" s="246"/>
      <c r="C1" s="246"/>
      <c r="D1" s="246"/>
      <c r="E1" s="246"/>
      <c r="F1" s="246"/>
      <c r="G1" s="246"/>
      <c r="H1" s="246"/>
    </row>
    <row r="2" spans="1:8" ht="18">
      <c r="A2" s="68" t="s">
        <v>122</v>
      </c>
      <c r="B2" s="185"/>
      <c r="C2" s="52"/>
      <c r="D2" s="185"/>
      <c r="E2" s="52"/>
      <c r="F2" s="143"/>
      <c r="G2" s="52"/>
      <c r="H2" s="52"/>
    </row>
    <row r="3" spans="1:8" ht="18">
      <c r="A3" s="68"/>
      <c r="B3" s="185"/>
      <c r="C3" s="52"/>
      <c r="D3" s="185"/>
      <c r="E3" s="52"/>
      <c r="F3" s="143"/>
      <c r="G3" s="52"/>
    </row>
    <row r="4" spans="1:8">
      <c r="A4" s="240" t="s">
        <v>146</v>
      </c>
      <c r="B4" s="240"/>
      <c r="C4" s="7"/>
      <c r="D4" s="185"/>
      <c r="E4" s="52"/>
      <c r="F4" s="143"/>
      <c r="G4" s="52"/>
    </row>
    <row r="5" spans="1:8">
      <c r="A5" s="97" t="s">
        <v>37</v>
      </c>
      <c r="B5" s="19" t="s">
        <v>70</v>
      </c>
      <c r="C5" s="19" t="s">
        <v>72</v>
      </c>
      <c r="D5" s="185"/>
      <c r="E5" s="17" t="s">
        <v>15</v>
      </c>
      <c r="F5" s="14"/>
      <c r="G5" s="23"/>
    </row>
    <row r="6" spans="1:8">
      <c r="A6" s="107" t="s">
        <v>29</v>
      </c>
      <c r="B6" s="221"/>
      <c r="C6" s="160">
        <v>49</v>
      </c>
      <c r="D6" s="185"/>
      <c r="E6" s="18" t="s">
        <v>12</v>
      </c>
      <c r="F6" s="19" t="s">
        <v>24</v>
      </c>
    </row>
    <row r="7" spans="1:8">
      <c r="A7" s="23"/>
      <c r="B7" s="146"/>
      <c r="C7" s="132"/>
      <c r="D7" s="185"/>
      <c r="E7" s="84" t="s">
        <v>29</v>
      </c>
      <c r="F7" s="76">
        <v>0</v>
      </c>
      <c r="H7" s="52"/>
    </row>
    <row r="8" spans="1:8">
      <c r="A8" s="42" t="s">
        <v>36</v>
      </c>
      <c r="B8" s="146"/>
      <c r="C8" s="132"/>
      <c r="D8" s="185"/>
      <c r="E8" s="49" t="s">
        <v>36</v>
      </c>
      <c r="F8" s="76">
        <v>0.25</v>
      </c>
      <c r="H8" s="52"/>
    </row>
    <row r="9" spans="1:8">
      <c r="A9" s="109" t="s">
        <v>73</v>
      </c>
      <c r="B9" s="221"/>
      <c r="C9" s="160">
        <v>602</v>
      </c>
      <c r="D9" s="185"/>
      <c r="E9" s="49" t="s">
        <v>16</v>
      </c>
      <c r="F9" s="76">
        <v>0.95</v>
      </c>
      <c r="H9" s="52"/>
    </row>
    <row r="10" spans="1:8">
      <c r="A10" s="109" t="s">
        <v>74</v>
      </c>
      <c r="B10" s="221"/>
      <c r="C10" s="160">
        <v>37</v>
      </c>
      <c r="D10" s="185"/>
      <c r="E10" s="40"/>
      <c r="F10" s="2"/>
      <c r="G10" s="25"/>
      <c r="H10" s="52"/>
    </row>
    <row r="11" spans="1:8">
      <c r="A11" s="110" t="s">
        <v>4</v>
      </c>
      <c r="B11" s="152">
        <f>B9+B10</f>
        <v>0</v>
      </c>
      <c r="C11" s="129"/>
      <c r="D11" s="185"/>
      <c r="E11" s="7" t="s">
        <v>17</v>
      </c>
      <c r="F11" s="53"/>
      <c r="G11" s="129"/>
      <c r="H11" s="52"/>
    </row>
    <row r="12" spans="1:8">
      <c r="A12" s="23"/>
      <c r="B12" s="146"/>
      <c r="C12" s="132"/>
      <c r="D12" s="185"/>
      <c r="E12" s="133" t="s">
        <v>26</v>
      </c>
      <c r="F12" s="111" t="e">
        <f>B6/B22</f>
        <v>#DIV/0!</v>
      </c>
      <c r="G12" s="16"/>
      <c r="H12" s="52"/>
    </row>
    <row r="13" spans="1:8">
      <c r="A13" s="42" t="s">
        <v>16</v>
      </c>
      <c r="B13" s="146"/>
      <c r="C13" s="132"/>
      <c r="D13" s="185"/>
      <c r="E13" s="133" t="s">
        <v>28</v>
      </c>
      <c r="F13" s="111" t="e">
        <f>B11/B22</f>
        <v>#DIV/0!</v>
      </c>
      <c r="H13" s="52"/>
    </row>
    <row r="14" spans="1:8">
      <c r="A14" s="109" t="s">
        <v>75</v>
      </c>
      <c r="B14" s="221"/>
      <c r="C14" s="160">
        <v>15</v>
      </c>
      <c r="D14" s="185"/>
      <c r="E14" s="133" t="s">
        <v>27</v>
      </c>
      <c r="F14" s="111" t="e">
        <f>B20/B22</f>
        <v>#DIV/0!</v>
      </c>
      <c r="H14" s="52"/>
    </row>
    <row r="15" spans="1:8">
      <c r="A15" s="109" t="s">
        <v>76</v>
      </c>
      <c r="B15" s="221"/>
      <c r="C15" s="160">
        <v>27</v>
      </c>
      <c r="D15" s="185"/>
      <c r="E15" s="130" t="s">
        <v>18</v>
      </c>
      <c r="F15" s="112" t="e">
        <f>F7*F12+F8*F13+F9*F14</f>
        <v>#DIV/0!</v>
      </c>
      <c r="H15" s="52"/>
    </row>
    <row r="16" spans="1:8">
      <c r="A16" s="109" t="s">
        <v>77</v>
      </c>
      <c r="B16" s="221"/>
      <c r="C16" s="160">
        <v>228</v>
      </c>
      <c r="D16" s="185"/>
      <c r="F16" s="2"/>
      <c r="H16" s="52"/>
    </row>
    <row r="17" spans="1:63">
      <c r="A17" s="110" t="s">
        <v>78</v>
      </c>
      <c r="B17" s="221"/>
      <c r="C17" s="160">
        <v>173</v>
      </c>
      <c r="D17" s="185"/>
      <c r="E17" s="250" t="s">
        <v>61</v>
      </c>
      <c r="F17" s="250"/>
      <c r="G17" s="72" t="e">
        <f>'Site Data'!C42/12*F15*B22</f>
        <v>#DIV/0!</v>
      </c>
      <c r="H17" s="52"/>
    </row>
    <row r="18" spans="1:63">
      <c r="A18" s="110" t="s">
        <v>79</v>
      </c>
      <c r="B18" s="221"/>
      <c r="C18" s="161">
        <v>468</v>
      </c>
      <c r="D18" s="185"/>
      <c r="E18" s="17"/>
      <c r="F18" s="74"/>
      <c r="G18" s="202"/>
      <c r="H18" s="52"/>
      <c r="J18" s="2"/>
      <c r="K18" s="2"/>
    </row>
    <row r="19" spans="1:63">
      <c r="A19" s="110" t="s">
        <v>142</v>
      </c>
      <c r="B19" s="221"/>
      <c r="C19" s="161">
        <v>0</v>
      </c>
      <c r="D19" s="185"/>
      <c r="E19" s="17"/>
      <c r="F19" s="74"/>
      <c r="G19" s="202"/>
      <c r="H19" s="52"/>
      <c r="J19" s="2"/>
      <c r="K19" s="2"/>
    </row>
    <row r="20" spans="1:63">
      <c r="A20" s="110" t="s">
        <v>4</v>
      </c>
      <c r="B20" s="152">
        <f>SUM(B14:B19)</f>
        <v>0</v>
      </c>
      <c r="C20" s="159"/>
      <c r="D20" s="185"/>
      <c r="E20" s="52"/>
      <c r="F20" s="143"/>
      <c r="G20" s="52"/>
      <c r="H20" s="52"/>
      <c r="J20" s="2"/>
      <c r="K20" s="2"/>
    </row>
    <row r="21" spans="1:63" ht="12.75" customHeight="1">
      <c r="A21" s="23"/>
      <c r="B21" s="146"/>
      <c r="C21" s="159"/>
      <c r="D21" s="185"/>
      <c r="E21" s="251" t="s">
        <v>125</v>
      </c>
      <c r="F21" s="251"/>
      <c r="G21" s="248">
        <f>'Site Data'!C42/12*(F7*B6*C6+F8*(SUMPRODUCT(B9:B10,C9:C10))+F9*(SUMPRODUCT(B14:B19,C14:C19)))*2.72/43560</f>
        <v>0</v>
      </c>
      <c r="H21" s="52"/>
      <c r="J21" s="2"/>
      <c r="K21" s="2"/>
    </row>
    <row r="22" spans="1:63">
      <c r="A22" s="110" t="s">
        <v>106</v>
      </c>
      <c r="B22" s="152">
        <f>B6+B11+B20</f>
        <v>0</v>
      </c>
      <c r="C22" s="28"/>
      <c r="D22" s="185"/>
      <c r="E22" s="251"/>
      <c r="F22" s="251"/>
      <c r="G22" s="248"/>
      <c r="H22" s="52"/>
      <c r="J22" s="2"/>
      <c r="K22" s="2"/>
    </row>
    <row r="23" spans="1:63" s="14" customFormat="1" ht="18">
      <c r="A23" s="65"/>
      <c r="B23" s="51"/>
      <c r="D23" s="51"/>
      <c r="F23" s="144"/>
      <c r="L23" s="51"/>
      <c r="M23" s="117"/>
      <c r="N23" s="117"/>
      <c r="O23" s="117"/>
      <c r="P23" s="117"/>
      <c r="Q23" s="117"/>
      <c r="R23" s="117"/>
      <c r="S23" s="117"/>
      <c r="T23" s="117"/>
      <c r="U23" s="52"/>
      <c r="V23" s="50"/>
      <c r="X23" s="149"/>
      <c r="Y23" s="149"/>
      <c r="Z23" s="149"/>
      <c r="AA23" s="149"/>
      <c r="AB23" s="149"/>
      <c r="AC23" s="149"/>
      <c r="AD23" s="33"/>
      <c r="AE23" s="33"/>
      <c r="AF23" s="33"/>
      <c r="AG23" s="33"/>
      <c r="AH23" s="33"/>
      <c r="AI23" s="33"/>
      <c r="AJ23" s="3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</row>
    <row r="24" spans="1:63" s="14" customFormat="1" ht="18.75" thickBot="1">
      <c r="A24" s="12" t="s">
        <v>127</v>
      </c>
      <c r="B24" s="51"/>
      <c r="D24" s="51"/>
      <c r="F24" s="144"/>
      <c r="I24" s="16"/>
      <c r="J24" s="137"/>
      <c r="K24" s="117"/>
      <c r="L24" s="51"/>
      <c r="M24" s="117"/>
      <c r="N24" s="117"/>
      <c r="O24" s="117"/>
      <c r="P24" s="117"/>
      <c r="Q24" s="117"/>
      <c r="R24" s="117"/>
      <c r="S24" s="117"/>
      <c r="T24" s="117"/>
      <c r="U24" s="52"/>
      <c r="V24" s="50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</row>
    <row r="25" spans="1:63" s="174" customFormat="1" ht="12.75" customHeight="1">
      <c r="A25" s="292"/>
      <c r="B25" s="285" t="s">
        <v>80</v>
      </c>
      <c r="C25" s="286"/>
      <c r="D25" s="285" t="s">
        <v>81</v>
      </c>
      <c r="E25" s="286"/>
      <c r="F25" s="294" t="s">
        <v>83</v>
      </c>
      <c r="G25" s="283" t="s">
        <v>151</v>
      </c>
      <c r="H25" s="283"/>
      <c r="I25" s="283" t="s">
        <v>152</v>
      </c>
      <c r="J25" s="261" t="s">
        <v>84</v>
      </c>
      <c r="K25" s="259" t="s">
        <v>85</v>
      </c>
      <c r="L25" s="257" t="s">
        <v>103</v>
      </c>
      <c r="M25" s="261" t="s">
        <v>13</v>
      </c>
      <c r="N25" s="261" t="s">
        <v>104</v>
      </c>
      <c r="O25" s="259" t="s">
        <v>153</v>
      </c>
      <c r="P25" s="287" t="s">
        <v>86</v>
      </c>
      <c r="Q25" s="317" t="s">
        <v>87</v>
      </c>
      <c r="R25" s="263" t="s">
        <v>88</v>
      </c>
      <c r="S25" s="263" t="s">
        <v>89</v>
      </c>
      <c r="T25" s="263" t="s">
        <v>90</v>
      </c>
      <c r="U25" s="255" t="s">
        <v>20</v>
      </c>
      <c r="V25" s="172"/>
      <c r="W25" s="173"/>
      <c r="X25" s="174" t="s">
        <v>31</v>
      </c>
      <c r="AH25" s="175"/>
      <c r="AI25" s="175"/>
      <c r="AJ25" s="175"/>
      <c r="AK25" s="175"/>
      <c r="AL25" s="175"/>
      <c r="AM25" s="175"/>
      <c r="AN25" s="175"/>
      <c r="AO25" s="175"/>
      <c r="AP25" s="175"/>
      <c r="AQ25" s="175"/>
      <c r="AR25" s="175"/>
      <c r="AS25" s="175" t="s">
        <v>91</v>
      </c>
      <c r="AT25" s="175"/>
      <c r="AU25" s="175"/>
    </row>
    <row r="26" spans="1:63" s="174" customFormat="1" ht="90" thickBot="1">
      <c r="A26" s="293"/>
      <c r="B26" s="186" t="s">
        <v>70</v>
      </c>
      <c r="C26" s="176" t="s">
        <v>82</v>
      </c>
      <c r="D26" s="186" t="s">
        <v>70</v>
      </c>
      <c r="E26" s="176" t="s">
        <v>82</v>
      </c>
      <c r="F26" s="295"/>
      <c r="G26" s="284"/>
      <c r="H26" s="284"/>
      <c r="I26" s="284"/>
      <c r="J26" s="262"/>
      <c r="K26" s="260"/>
      <c r="L26" s="258"/>
      <c r="M26" s="262"/>
      <c r="N26" s="262"/>
      <c r="O26" s="260"/>
      <c r="P26" s="288"/>
      <c r="Q26" s="318"/>
      <c r="R26" s="264"/>
      <c r="S26" s="264"/>
      <c r="T26" s="264"/>
      <c r="U26" s="256"/>
      <c r="V26" s="177"/>
      <c r="W26" s="126"/>
      <c r="X26" s="116" t="s">
        <v>38</v>
      </c>
      <c r="Y26" s="116" t="s">
        <v>56</v>
      </c>
      <c r="Z26" s="116" t="s">
        <v>43</v>
      </c>
      <c r="AA26" s="116" t="s">
        <v>44</v>
      </c>
      <c r="AB26" s="116" t="s">
        <v>45</v>
      </c>
      <c r="AC26" s="116" t="s">
        <v>97</v>
      </c>
      <c r="AD26" s="116" t="s">
        <v>98</v>
      </c>
      <c r="AE26" s="116" t="s">
        <v>65</v>
      </c>
      <c r="AF26" s="116" t="s">
        <v>66</v>
      </c>
      <c r="AG26" s="116" t="s">
        <v>94</v>
      </c>
      <c r="AH26" s="116" t="s">
        <v>48</v>
      </c>
      <c r="AI26" s="116" t="s">
        <v>67</v>
      </c>
      <c r="AJ26" s="116" t="s">
        <v>57</v>
      </c>
      <c r="AK26" s="116" t="s">
        <v>58</v>
      </c>
      <c r="AL26" s="116" t="s">
        <v>95</v>
      </c>
      <c r="AM26" s="116" t="s">
        <v>96</v>
      </c>
      <c r="AN26" s="116" t="s">
        <v>49</v>
      </c>
      <c r="AO26" s="116" t="s">
        <v>59</v>
      </c>
      <c r="AP26" s="116" t="s">
        <v>60</v>
      </c>
      <c r="AQ26" s="180"/>
      <c r="AR26" s="181"/>
      <c r="AS26" s="116" t="s">
        <v>38</v>
      </c>
      <c r="AT26" s="116" t="s">
        <v>56</v>
      </c>
      <c r="AU26" s="116" t="s">
        <v>43</v>
      </c>
      <c r="AV26" s="116" t="s">
        <v>44</v>
      </c>
      <c r="AW26" s="116" t="s">
        <v>45</v>
      </c>
      <c r="AX26" s="116" t="s">
        <v>97</v>
      </c>
      <c r="AY26" s="116" t="s">
        <v>98</v>
      </c>
      <c r="AZ26" s="116" t="s">
        <v>65</v>
      </c>
      <c r="BA26" s="116" t="s">
        <v>66</v>
      </c>
      <c r="BB26" s="116" t="s">
        <v>94</v>
      </c>
      <c r="BC26" s="116" t="s">
        <v>48</v>
      </c>
      <c r="BD26" s="116" t="s">
        <v>67</v>
      </c>
      <c r="BE26" s="116" t="s">
        <v>57</v>
      </c>
      <c r="BF26" s="116" t="s">
        <v>58</v>
      </c>
      <c r="BG26" s="116" t="s">
        <v>95</v>
      </c>
      <c r="BH26" s="116" t="s">
        <v>96</v>
      </c>
      <c r="BI26" s="116" t="s">
        <v>49</v>
      </c>
      <c r="BJ26" s="116" t="s">
        <v>59</v>
      </c>
      <c r="BK26" s="116" t="s">
        <v>60</v>
      </c>
    </row>
    <row r="27" spans="1:63">
      <c r="A27" s="252" t="str">
        <f>A162</f>
        <v>G1-2 Green Roof</v>
      </c>
      <c r="B27" s="187"/>
      <c r="C27" s="164" t="s">
        <v>29</v>
      </c>
      <c r="D27" s="193"/>
      <c r="E27" s="164" t="s">
        <v>75</v>
      </c>
      <c r="F27" s="289">
        <f>1.7/12*('Site Data'!$F$26*$B27+'Site Data'!$F$27*($B28+$B29)+'Site Data'!$F$28*SUM($D27:$D32))</f>
        <v>0</v>
      </c>
      <c r="G27" s="271" t="s">
        <v>39</v>
      </c>
      <c r="H27" s="272"/>
      <c r="I27" s="265">
        <v>1</v>
      </c>
      <c r="J27" s="299">
        <f>X153</f>
        <v>0</v>
      </c>
      <c r="K27" s="299">
        <f>F27+J27</f>
        <v>0</v>
      </c>
      <c r="L27" s="308" t="s">
        <v>14</v>
      </c>
      <c r="M27" s="314"/>
      <c r="N27" s="311">
        <f>IF(M27*I27&lt;=K27,M27*I27,K27)</f>
        <v>0</v>
      </c>
      <c r="O27" s="299">
        <f>K27-N27</f>
        <v>0</v>
      </c>
      <c r="P27" s="265"/>
      <c r="Q27" s="302">
        <f>AS153</f>
        <v>0</v>
      </c>
      <c r="R27" s="302">
        <f>1.7/12*('Site Data'!$F$26*B27*'Site Data'!$C$16+'Site Data'!$F$27*(SUMPRODUCT(B28:B29,'Site Data'!$C$19:$C$20))+'Site Data'!$F$28*(SUMPRODUCT(D27:D32,'Site Data'!$C$24:$C$29)))*2.72/43560+Q27</f>
        <v>0</v>
      </c>
      <c r="S27" s="305">
        <f>IF(K27&gt;0,IF(M27&lt;K27,(R27*N27/K27)+(M27-N27)/K27*P27*R27,(R27*N27/K27)+(K27-N27)/K27*P27*R27),0)</f>
        <v>0</v>
      </c>
      <c r="T27" s="302">
        <f>R27-S27</f>
        <v>0</v>
      </c>
      <c r="U27" s="296"/>
      <c r="X27" s="268">
        <f t="shared" ref="X27:AP27" si="0">IF($U27=X$26,$O27,0)</f>
        <v>0</v>
      </c>
      <c r="Y27" s="268">
        <f t="shared" si="0"/>
        <v>0</v>
      </c>
      <c r="Z27" s="268">
        <f t="shared" si="0"/>
        <v>0</v>
      </c>
      <c r="AA27" s="268">
        <f t="shared" si="0"/>
        <v>0</v>
      </c>
      <c r="AB27" s="268">
        <f t="shared" si="0"/>
        <v>0</v>
      </c>
      <c r="AC27" s="268">
        <f t="shared" si="0"/>
        <v>0</v>
      </c>
      <c r="AD27" s="268">
        <f t="shared" si="0"/>
        <v>0</v>
      </c>
      <c r="AE27" s="268">
        <f t="shared" si="0"/>
        <v>0</v>
      </c>
      <c r="AF27" s="268">
        <f t="shared" si="0"/>
        <v>0</v>
      </c>
      <c r="AG27" s="268">
        <f t="shared" si="0"/>
        <v>0</v>
      </c>
      <c r="AH27" s="268">
        <f t="shared" si="0"/>
        <v>0</v>
      </c>
      <c r="AI27" s="268">
        <f t="shared" si="0"/>
        <v>0</v>
      </c>
      <c r="AJ27" s="268">
        <f t="shared" si="0"/>
        <v>0</v>
      </c>
      <c r="AK27" s="268">
        <f t="shared" si="0"/>
        <v>0</v>
      </c>
      <c r="AL27" s="268">
        <f t="shared" si="0"/>
        <v>0</v>
      </c>
      <c r="AM27" s="268">
        <f t="shared" si="0"/>
        <v>0</v>
      </c>
      <c r="AN27" s="268">
        <f t="shared" si="0"/>
        <v>0</v>
      </c>
      <c r="AO27" s="268">
        <f t="shared" si="0"/>
        <v>0</v>
      </c>
      <c r="AP27" s="268">
        <f t="shared" si="0"/>
        <v>0</v>
      </c>
      <c r="AS27" s="268">
        <f>IF($U27=AS$26,$T27,0)</f>
        <v>0</v>
      </c>
      <c r="AT27" s="268">
        <f t="shared" ref="AT27:BK27" si="1">IF($U27=AT$26,$T27,0)</f>
        <v>0</v>
      </c>
      <c r="AU27" s="268">
        <f t="shared" si="1"/>
        <v>0</v>
      </c>
      <c r="AV27" s="268">
        <f t="shared" si="1"/>
        <v>0</v>
      </c>
      <c r="AW27" s="268">
        <f t="shared" si="1"/>
        <v>0</v>
      </c>
      <c r="AX27" s="268">
        <f t="shared" si="1"/>
        <v>0</v>
      </c>
      <c r="AY27" s="268">
        <f t="shared" si="1"/>
        <v>0</v>
      </c>
      <c r="AZ27" s="268">
        <f t="shared" si="1"/>
        <v>0</v>
      </c>
      <c r="BA27" s="268">
        <f t="shared" si="1"/>
        <v>0</v>
      </c>
      <c r="BB27" s="268">
        <f t="shared" si="1"/>
        <v>0</v>
      </c>
      <c r="BC27" s="268">
        <f t="shared" si="1"/>
        <v>0</v>
      </c>
      <c r="BD27" s="268">
        <f t="shared" si="1"/>
        <v>0</v>
      </c>
      <c r="BE27" s="268">
        <f t="shared" si="1"/>
        <v>0</v>
      </c>
      <c r="BF27" s="268">
        <f t="shared" si="1"/>
        <v>0</v>
      </c>
      <c r="BG27" s="268">
        <f t="shared" si="1"/>
        <v>0</v>
      </c>
      <c r="BH27" s="268">
        <f t="shared" si="1"/>
        <v>0</v>
      </c>
      <c r="BI27" s="268">
        <f t="shared" si="1"/>
        <v>0</v>
      </c>
      <c r="BJ27" s="268">
        <f t="shared" si="1"/>
        <v>0</v>
      </c>
      <c r="BK27" s="268">
        <f t="shared" si="1"/>
        <v>0</v>
      </c>
    </row>
    <row r="28" spans="1:63">
      <c r="A28" s="253"/>
      <c r="B28" s="188"/>
      <c r="C28" s="165" t="s">
        <v>73</v>
      </c>
      <c r="D28" s="194"/>
      <c r="E28" s="165" t="s">
        <v>76</v>
      </c>
      <c r="F28" s="290"/>
      <c r="G28" s="273"/>
      <c r="H28" s="274"/>
      <c r="I28" s="266"/>
      <c r="J28" s="300"/>
      <c r="K28" s="300"/>
      <c r="L28" s="309"/>
      <c r="M28" s="315"/>
      <c r="N28" s="312"/>
      <c r="O28" s="300"/>
      <c r="P28" s="266"/>
      <c r="Q28" s="303"/>
      <c r="R28" s="303"/>
      <c r="S28" s="306"/>
      <c r="T28" s="303"/>
      <c r="U28" s="297"/>
      <c r="X28" s="269"/>
      <c r="Y28" s="269"/>
      <c r="Z28" s="269"/>
      <c r="AA28" s="269"/>
      <c r="AB28" s="269"/>
      <c r="AC28" s="269"/>
      <c r="AD28" s="269"/>
      <c r="AE28" s="269"/>
      <c r="AF28" s="269"/>
      <c r="AG28" s="269"/>
      <c r="AH28" s="269"/>
      <c r="AI28" s="269"/>
      <c r="AJ28" s="269"/>
      <c r="AK28" s="269"/>
      <c r="AL28" s="269"/>
      <c r="AM28" s="269"/>
      <c r="AN28" s="269"/>
      <c r="AO28" s="269"/>
      <c r="AP28" s="269"/>
      <c r="AS28" s="269"/>
      <c r="AT28" s="269"/>
      <c r="AU28" s="269"/>
      <c r="AV28" s="269"/>
      <c r="AW28" s="269"/>
      <c r="AX28" s="269"/>
      <c r="AY28" s="269"/>
      <c r="AZ28" s="269"/>
      <c r="BA28" s="269"/>
      <c r="BB28" s="269"/>
      <c r="BC28" s="269"/>
      <c r="BD28" s="269"/>
      <c r="BE28" s="269"/>
      <c r="BF28" s="269"/>
      <c r="BG28" s="269"/>
      <c r="BH28" s="269"/>
      <c r="BI28" s="269"/>
      <c r="BJ28" s="269"/>
      <c r="BK28" s="269"/>
    </row>
    <row r="29" spans="1:63">
      <c r="A29" s="253"/>
      <c r="B29" s="188"/>
      <c r="C29" s="165" t="s">
        <v>74</v>
      </c>
      <c r="D29" s="194"/>
      <c r="E29" s="165" t="s">
        <v>77</v>
      </c>
      <c r="F29" s="290"/>
      <c r="G29" s="273"/>
      <c r="H29" s="274"/>
      <c r="I29" s="266"/>
      <c r="J29" s="300"/>
      <c r="K29" s="300"/>
      <c r="L29" s="309"/>
      <c r="M29" s="315"/>
      <c r="N29" s="312"/>
      <c r="O29" s="300"/>
      <c r="P29" s="266"/>
      <c r="Q29" s="303"/>
      <c r="R29" s="303"/>
      <c r="S29" s="306"/>
      <c r="T29" s="303"/>
      <c r="U29" s="297"/>
      <c r="X29" s="269"/>
      <c r="Y29" s="269"/>
      <c r="Z29" s="269"/>
      <c r="AA29" s="269"/>
      <c r="AB29" s="269"/>
      <c r="AC29" s="269"/>
      <c r="AD29" s="269"/>
      <c r="AE29" s="269"/>
      <c r="AF29" s="269"/>
      <c r="AG29" s="269"/>
      <c r="AH29" s="269"/>
      <c r="AI29" s="269"/>
      <c r="AJ29" s="269"/>
      <c r="AK29" s="269"/>
      <c r="AL29" s="269"/>
      <c r="AM29" s="269"/>
      <c r="AN29" s="269"/>
      <c r="AO29" s="269"/>
      <c r="AP29" s="269"/>
      <c r="AS29" s="269"/>
      <c r="AT29" s="269"/>
      <c r="AU29" s="269"/>
      <c r="AV29" s="269"/>
      <c r="AW29" s="269"/>
      <c r="AX29" s="269"/>
      <c r="AY29" s="269"/>
      <c r="AZ29" s="269"/>
      <c r="BA29" s="269"/>
      <c r="BB29" s="269"/>
      <c r="BC29" s="269"/>
      <c r="BD29" s="269"/>
      <c r="BE29" s="269"/>
      <c r="BF29" s="269"/>
      <c r="BG29" s="269"/>
      <c r="BH29" s="269"/>
      <c r="BI29" s="269"/>
      <c r="BJ29" s="269"/>
      <c r="BK29" s="269"/>
    </row>
    <row r="30" spans="1:63">
      <c r="A30" s="253"/>
      <c r="B30" s="222"/>
      <c r="C30" s="166"/>
      <c r="D30" s="194"/>
      <c r="E30" s="167" t="s">
        <v>78</v>
      </c>
      <c r="F30" s="290"/>
      <c r="G30" s="273"/>
      <c r="H30" s="274"/>
      <c r="I30" s="266"/>
      <c r="J30" s="300"/>
      <c r="K30" s="300"/>
      <c r="L30" s="309"/>
      <c r="M30" s="315"/>
      <c r="N30" s="312"/>
      <c r="O30" s="300"/>
      <c r="P30" s="266"/>
      <c r="Q30" s="303"/>
      <c r="R30" s="303"/>
      <c r="S30" s="306"/>
      <c r="T30" s="303"/>
      <c r="U30" s="297"/>
      <c r="X30" s="269"/>
      <c r="Y30" s="269"/>
      <c r="Z30" s="269"/>
      <c r="AA30" s="269"/>
      <c r="AB30" s="269"/>
      <c r="AC30" s="269"/>
      <c r="AD30" s="269"/>
      <c r="AE30" s="269"/>
      <c r="AF30" s="269"/>
      <c r="AG30" s="269"/>
      <c r="AH30" s="269"/>
      <c r="AI30" s="269"/>
      <c r="AJ30" s="269"/>
      <c r="AK30" s="269"/>
      <c r="AL30" s="269"/>
      <c r="AM30" s="269"/>
      <c r="AN30" s="269"/>
      <c r="AO30" s="269"/>
      <c r="AP30" s="269"/>
      <c r="AS30" s="269"/>
      <c r="AT30" s="269"/>
      <c r="AU30" s="269"/>
      <c r="AV30" s="269"/>
      <c r="AW30" s="269"/>
      <c r="AX30" s="269"/>
      <c r="AY30" s="269"/>
      <c r="AZ30" s="269"/>
      <c r="BA30" s="269"/>
      <c r="BB30" s="269"/>
      <c r="BC30" s="269"/>
      <c r="BD30" s="269"/>
      <c r="BE30" s="269"/>
      <c r="BF30" s="269"/>
      <c r="BG30" s="269"/>
      <c r="BH30" s="269"/>
      <c r="BI30" s="269"/>
      <c r="BJ30" s="269"/>
      <c r="BK30" s="269"/>
    </row>
    <row r="31" spans="1:63">
      <c r="A31" s="253"/>
      <c r="B31" s="222"/>
      <c r="C31" s="166"/>
      <c r="D31" s="194"/>
      <c r="E31" s="167" t="s">
        <v>79</v>
      </c>
      <c r="F31" s="290"/>
      <c r="G31" s="273"/>
      <c r="H31" s="274"/>
      <c r="I31" s="266"/>
      <c r="J31" s="300"/>
      <c r="K31" s="300"/>
      <c r="L31" s="309"/>
      <c r="M31" s="315"/>
      <c r="N31" s="312"/>
      <c r="O31" s="300"/>
      <c r="P31" s="266"/>
      <c r="Q31" s="303"/>
      <c r="R31" s="303"/>
      <c r="S31" s="306"/>
      <c r="T31" s="303"/>
      <c r="U31" s="297"/>
      <c r="X31" s="270"/>
      <c r="Y31" s="270"/>
      <c r="Z31" s="270"/>
      <c r="AA31" s="270"/>
      <c r="AB31" s="270"/>
      <c r="AC31" s="270"/>
      <c r="AD31" s="270"/>
      <c r="AE31" s="270"/>
      <c r="AF31" s="270"/>
      <c r="AG31" s="270"/>
      <c r="AH31" s="270"/>
      <c r="AI31" s="270"/>
      <c r="AJ31" s="270"/>
      <c r="AK31" s="270"/>
      <c r="AL31" s="270"/>
      <c r="AM31" s="270"/>
      <c r="AN31" s="270"/>
      <c r="AO31" s="270"/>
      <c r="AP31" s="270"/>
      <c r="AS31" s="270"/>
      <c r="AT31" s="270"/>
      <c r="AU31" s="270"/>
      <c r="AV31" s="270"/>
      <c r="AW31" s="270"/>
      <c r="AX31" s="270"/>
      <c r="AY31" s="270"/>
      <c r="AZ31" s="270"/>
      <c r="BA31" s="270"/>
      <c r="BB31" s="270"/>
      <c r="BC31" s="270"/>
      <c r="BD31" s="270"/>
      <c r="BE31" s="270"/>
      <c r="BF31" s="270"/>
      <c r="BG31" s="270"/>
      <c r="BH31" s="270"/>
      <c r="BI31" s="270"/>
      <c r="BJ31" s="270"/>
      <c r="BK31" s="270"/>
    </row>
    <row r="32" spans="1:63" ht="13.5" thickBot="1">
      <c r="A32" s="254"/>
      <c r="B32" s="223"/>
      <c r="C32" s="168"/>
      <c r="D32" s="195"/>
      <c r="E32" s="169" t="s">
        <v>142</v>
      </c>
      <c r="F32" s="291"/>
      <c r="G32" s="275"/>
      <c r="H32" s="276"/>
      <c r="I32" s="267"/>
      <c r="J32" s="301"/>
      <c r="K32" s="301"/>
      <c r="L32" s="310"/>
      <c r="M32" s="316"/>
      <c r="N32" s="313"/>
      <c r="O32" s="301"/>
      <c r="P32" s="267"/>
      <c r="Q32" s="304"/>
      <c r="R32" s="304"/>
      <c r="S32" s="307"/>
      <c r="T32" s="304"/>
      <c r="U32" s="298"/>
      <c r="X32" s="198"/>
      <c r="Y32" s="198"/>
      <c r="Z32" s="198"/>
      <c r="AA32" s="198"/>
      <c r="AB32" s="198"/>
      <c r="AC32" s="198"/>
      <c r="AD32" s="198"/>
      <c r="AE32" s="198"/>
      <c r="AF32" s="198"/>
      <c r="AG32" s="198"/>
      <c r="AH32" s="198"/>
      <c r="AI32" s="198"/>
      <c r="AJ32" s="198"/>
      <c r="AK32" s="198"/>
      <c r="AL32" s="198"/>
      <c r="AM32" s="198"/>
      <c r="AN32" s="198"/>
      <c r="AO32" s="198"/>
      <c r="AP32" s="198"/>
      <c r="AS32" s="198"/>
      <c r="AT32" s="198"/>
      <c r="AU32" s="198"/>
      <c r="AV32" s="198"/>
      <c r="AW32" s="198"/>
      <c r="AX32" s="198"/>
      <c r="AY32" s="198"/>
      <c r="AZ32" s="198"/>
      <c r="BA32" s="198"/>
      <c r="BB32" s="198"/>
      <c r="BC32" s="198"/>
      <c r="BD32" s="198"/>
      <c r="BE32" s="198"/>
      <c r="BF32" s="198"/>
      <c r="BG32" s="198"/>
      <c r="BH32" s="198"/>
      <c r="BI32" s="198"/>
      <c r="BJ32" s="198"/>
      <c r="BK32" s="198"/>
    </row>
    <row r="33" spans="1:63">
      <c r="A33" s="252" t="str">
        <f>A163</f>
        <v>R1 Rainwater Harvesting</v>
      </c>
      <c r="B33" s="187"/>
      <c r="C33" s="164" t="s">
        <v>29</v>
      </c>
      <c r="D33" s="193"/>
      <c r="E33" s="164" t="s">
        <v>75</v>
      </c>
      <c r="F33" s="289">
        <f>1.7/12*('Site Data'!$F$26*$B33+'Site Data'!$F$27*($B34+$B35)+'Site Data'!$F$28*SUM($D33:$D38))</f>
        <v>0</v>
      </c>
      <c r="G33" s="271" t="s">
        <v>53</v>
      </c>
      <c r="H33" s="272"/>
      <c r="I33" s="325"/>
      <c r="J33" s="299">
        <f>Y153</f>
        <v>0</v>
      </c>
      <c r="K33" s="299">
        <f>F33+J33</f>
        <v>0</v>
      </c>
      <c r="L33" s="308" t="s">
        <v>14</v>
      </c>
      <c r="M33" s="308" t="s">
        <v>14</v>
      </c>
      <c r="N33" s="311">
        <f>K33*I33</f>
        <v>0</v>
      </c>
      <c r="O33" s="299">
        <f>K33-N33</f>
        <v>0</v>
      </c>
      <c r="P33" s="265"/>
      <c r="Q33" s="302">
        <f>AT153</f>
        <v>0</v>
      </c>
      <c r="R33" s="302">
        <f>1.7/12*('Site Data'!$F$26*B33*'Site Data'!$C$16+'Site Data'!$F$27*(SUMPRODUCT(B34:B35,'Site Data'!$C$19:$C$20))+'Site Data'!$F$28*(SUMPRODUCT(D33:D38,'Site Data'!$C$24:$C$29)))*2.72/43560+Q33</f>
        <v>0</v>
      </c>
      <c r="S33" s="305">
        <f>IF(K33&gt;0,IF(M33&lt;K33,(R33*N33/K33)+(M33-N33)/K33*P33*R33,(R33*N33/K33)+(K33-N33)/K33*P33*R33),0)</f>
        <v>0</v>
      </c>
      <c r="T33" s="302">
        <f>R33-S33</f>
        <v>0</v>
      </c>
      <c r="U33" s="296"/>
      <c r="X33" s="268">
        <f t="shared" ref="X33:AP33" si="2">IF($U33=X$26,$O33,0)</f>
        <v>0</v>
      </c>
      <c r="Y33" s="268">
        <f t="shared" si="2"/>
        <v>0</v>
      </c>
      <c r="Z33" s="268">
        <f t="shared" si="2"/>
        <v>0</v>
      </c>
      <c r="AA33" s="268">
        <f t="shared" si="2"/>
        <v>0</v>
      </c>
      <c r="AB33" s="268">
        <f t="shared" si="2"/>
        <v>0</v>
      </c>
      <c r="AC33" s="268">
        <f t="shared" si="2"/>
        <v>0</v>
      </c>
      <c r="AD33" s="268">
        <f t="shared" si="2"/>
        <v>0</v>
      </c>
      <c r="AE33" s="268">
        <f t="shared" si="2"/>
        <v>0</v>
      </c>
      <c r="AF33" s="268">
        <f t="shared" si="2"/>
        <v>0</v>
      </c>
      <c r="AG33" s="268">
        <f t="shared" si="2"/>
        <v>0</v>
      </c>
      <c r="AH33" s="268">
        <f t="shared" si="2"/>
        <v>0</v>
      </c>
      <c r="AI33" s="268">
        <f t="shared" si="2"/>
        <v>0</v>
      </c>
      <c r="AJ33" s="268">
        <f t="shared" si="2"/>
        <v>0</v>
      </c>
      <c r="AK33" s="268">
        <f t="shared" si="2"/>
        <v>0</v>
      </c>
      <c r="AL33" s="268">
        <f t="shared" si="2"/>
        <v>0</v>
      </c>
      <c r="AM33" s="268">
        <f t="shared" si="2"/>
        <v>0</v>
      </c>
      <c r="AN33" s="268">
        <f t="shared" si="2"/>
        <v>0</v>
      </c>
      <c r="AO33" s="268">
        <f t="shared" si="2"/>
        <v>0</v>
      </c>
      <c r="AP33" s="268">
        <f t="shared" si="2"/>
        <v>0</v>
      </c>
      <c r="AS33" s="268">
        <f t="shared" ref="AS33:BK33" si="3">IF($U33=AS$26,$T33,0)</f>
        <v>0</v>
      </c>
      <c r="AT33" s="268">
        <f t="shared" si="3"/>
        <v>0</v>
      </c>
      <c r="AU33" s="268">
        <f t="shared" si="3"/>
        <v>0</v>
      </c>
      <c r="AV33" s="268">
        <f t="shared" si="3"/>
        <v>0</v>
      </c>
      <c r="AW33" s="268">
        <f t="shared" si="3"/>
        <v>0</v>
      </c>
      <c r="AX33" s="268">
        <f t="shared" si="3"/>
        <v>0</v>
      </c>
      <c r="AY33" s="268">
        <f t="shared" si="3"/>
        <v>0</v>
      </c>
      <c r="AZ33" s="268">
        <f t="shared" si="3"/>
        <v>0</v>
      </c>
      <c r="BA33" s="268">
        <f t="shared" si="3"/>
        <v>0</v>
      </c>
      <c r="BB33" s="268">
        <f t="shared" si="3"/>
        <v>0</v>
      </c>
      <c r="BC33" s="268">
        <f t="shared" si="3"/>
        <v>0</v>
      </c>
      <c r="BD33" s="268">
        <f t="shared" si="3"/>
        <v>0</v>
      </c>
      <c r="BE33" s="268">
        <f t="shared" si="3"/>
        <v>0</v>
      </c>
      <c r="BF33" s="268">
        <f t="shared" si="3"/>
        <v>0</v>
      </c>
      <c r="BG33" s="268">
        <f t="shared" si="3"/>
        <v>0</v>
      </c>
      <c r="BH33" s="268">
        <f t="shared" si="3"/>
        <v>0</v>
      </c>
      <c r="BI33" s="268">
        <f t="shared" si="3"/>
        <v>0</v>
      </c>
      <c r="BJ33" s="268">
        <f t="shared" si="3"/>
        <v>0</v>
      </c>
      <c r="BK33" s="268">
        <f t="shared" si="3"/>
        <v>0</v>
      </c>
    </row>
    <row r="34" spans="1:63">
      <c r="A34" s="253"/>
      <c r="B34" s="188"/>
      <c r="C34" s="165" t="s">
        <v>73</v>
      </c>
      <c r="D34" s="194"/>
      <c r="E34" s="165" t="s">
        <v>76</v>
      </c>
      <c r="F34" s="290"/>
      <c r="G34" s="273"/>
      <c r="H34" s="274"/>
      <c r="I34" s="326"/>
      <c r="J34" s="300"/>
      <c r="K34" s="300"/>
      <c r="L34" s="309"/>
      <c r="M34" s="309"/>
      <c r="N34" s="312"/>
      <c r="O34" s="300"/>
      <c r="P34" s="266"/>
      <c r="Q34" s="303"/>
      <c r="R34" s="303"/>
      <c r="S34" s="306"/>
      <c r="T34" s="303"/>
      <c r="U34" s="297"/>
      <c r="X34" s="269"/>
      <c r="Y34" s="269"/>
      <c r="Z34" s="269"/>
      <c r="AA34" s="269"/>
      <c r="AB34" s="269"/>
      <c r="AC34" s="269"/>
      <c r="AD34" s="269"/>
      <c r="AE34" s="269"/>
      <c r="AF34" s="269"/>
      <c r="AG34" s="269"/>
      <c r="AH34" s="269"/>
      <c r="AI34" s="269"/>
      <c r="AJ34" s="269"/>
      <c r="AK34" s="269"/>
      <c r="AL34" s="269"/>
      <c r="AM34" s="269"/>
      <c r="AN34" s="269"/>
      <c r="AO34" s="269"/>
      <c r="AP34" s="269"/>
      <c r="AS34" s="269"/>
      <c r="AT34" s="269"/>
      <c r="AU34" s="269"/>
      <c r="AV34" s="269"/>
      <c r="AW34" s="269"/>
      <c r="AX34" s="269"/>
      <c r="AY34" s="269"/>
      <c r="AZ34" s="269"/>
      <c r="BA34" s="269"/>
      <c r="BB34" s="269"/>
      <c r="BC34" s="269"/>
      <c r="BD34" s="269"/>
      <c r="BE34" s="269"/>
      <c r="BF34" s="269"/>
      <c r="BG34" s="269"/>
      <c r="BH34" s="269"/>
      <c r="BI34" s="269"/>
      <c r="BJ34" s="269"/>
      <c r="BK34" s="269"/>
    </row>
    <row r="35" spans="1:63">
      <c r="A35" s="253"/>
      <c r="B35" s="188"/>
      <c r="C35" s="165" t="s">
        <v>74</v>
      </c>
      <c r="D35" s="194"/>
      <c r="E35" s="165" t="s">
        <v>77</v>
      </c>
      <c r="F35" s="290"/>
      <c r="G35" s="273"/>
      <c r="H35" s="274"/>
      <c r="I35" s="326"/>
      <c r="J35" s="300"/>
      <c r="K35" s="300"/>
      <c r="L35" s="309"/>
      <c r="M35" s="309"/>
      <c r="N35" s="312"/>
      <c r="O35" s="300"/>
      <c r="P35" s="266"/>
      <c r="Q35" s="303"/>
      <c r="R35" s="303"/>
      <c r="S35" s="306"/>
      <c r="T35" s="303"/>
      <c r="U35" s="297"/>
      <c r="X35" s="269"/>
      <c r="Y35" s="269"/>
      <c r="Z35" s="269"/>
      <c r="AA35" s="269"/>
      <c r="AB35" s="269"/>
      <c r="AC35" s="269"/>
      <c r="AD35" s="269"/>
      <c r="AE35" s="269"/>
      <c r="AF35" s="269"/>
      <c r="AG35" s="269"/>
      <c r="AH35" s="269"/>
      <c r="AI35" s="269"/>
      <c r="AJ35" s="269"/>
      <c r="AK35" s="269"/>
      <c r="AL35" s="269"/>
      <c r="AM35" s="269"/>
      <c r="AN35" s="269"/>
      <c r="AO35" s="269"/>
      <c r="AP35" s="269"/>
      <c r="AS35" s="269"/>
      <c r="AT35" s="269"/>
      <c r="AU35" s="269"/>
      <c r="AV35" s="269"/>
      <c r="AW35" s="269"/>
      <c r="AX35" s="269"/>
      <c r="AY35" s="269"/>
      <c r="AZ35" s="269"/>
      <c r="BA35" s="269"/>
      <c r="BB35" s="269"/>
      <c r="BC35" s="269"/>
      <c r="BD35" s="269"/>
      <c r="BE35" s="269"/>
      <c r="BF35" s="269"/>
      <c r="BG35" s="269"/>
      <c r="BH35" s="269"/>
      <c r="BI35" s="269"/>
      <c r="BJ35" s="269"/>
      <c r="BK35" s="269"/>
    </row>
    <row r="36" spans="1:63">
      <c r="A36" s="253"/>
      <c r="B36" s="222"/>
      <c r="C36" s="166"/>
      <c r="D36" s="194"/>
      <c r="E36" s="167" t="s">
        <v>78</v>
      </c>
      <c r="F36" s="290"/>
      <c r="G36" s="273"/>
      <c r="H36" s="274"/>
      <c r="I36" s="326"/>
      <c r="J36" s="300"/>
      <c r="K36" s="300"/>
      <c r="L36" s="309"/>
      <c r="M36" s="309"/>
      <c r="N36" s="312"/>
      <c r="O36" s="300"/>
      <c r="P36" s="266"/>
      <c r="Q36" s="303"/>
      <c r="R36" s="303"/>
      <c r="S36" s="306"/>
      <c r="T36" s="303"/>
      <c r="U36" s="297"/>
      <c r="X36" s="269"/>
      <c r="Y36" s="269"/>
      <c r="Z36" s="269"/>
      <c r="AA36" s="269"/>
      <c r="AB36" s="269"/>
      <c r="AC36" s="269"/>
      <c r="AD36" s="269"/>
      <c r="AE36" s="269"/>
      <c r="AF36" s="269"/>
      <c r="AG36" s="269"/>
      <c r="AH36" s="269"/>
      <c r="AI36" s="269"/>
      <c r="AJ36" s="269"/>
      <c r="AK36" s="269"/>
      <c r="AL36" s="269"/>
      <c r="AM36" s="269"/>
      <c r="AN36" s="269"/>
      <c r="AO36" s="269"/>
      <c r="AP36" s="269"/>
      <c r="AS36" s="269"/>
      <c r="AT36" s="269"/>
      <c r="AU36" s="269"/>
      <c r="AV36" s="269"/>
      <c r="AW36" s="269"/>
      <c r="AX36" s="269"/>
      <c r="AY36" s="269"/>
      <c r="AZ36" s="269"/>
      <c r="BA36" s="269"/>
      <c r="BB36" s="269"/>
      <c r="BC36" s="269"/>
      <c r="BD36" s="269"/>
      <c r="BE36" s="269"/>
      <c r="BF36" s="269"/>
      <c r="BG36" s="269"/>
      <c r="BH36" s="269"/>
      <c r="BI36" s="269"/>
      <c r="BJ36" s="269"/>
      <c r="BK36" s="269"/>
    </row>
    <row r="37" spans="1:63">
      <c r="A37" s="253"/>
      <c r="B37" s="224"/>
      <c r="C37" s="178"/>
      <c r="D37" s="194"/>
      <c r="E37" s="179" t="s">
        <v>79</v>
      </c>
      <c r="F37" s="290"/>
      <c r="G37" s="273"/>
      <c r="H37" s="274"/>
      <c r="I37" s="326"/>
      <c r="J37" s="300"/>
      <c r="K37" s="300"/>
      <c r="L37" s="309"/>
      <c r="M37" s="309"/>
      <c r="N37" s="312"/>
      <c r="O37" s="300"/>
      <c r="P37" s="266"/>
      <c r="Q37" s="303"/>
      <c r="R37" s="303"/>
      <c r="S37" s="306"/>
      <c r="T37" s="303"/>
      <c r="U37" s="297"/>
      <c r="X37" s="270"/>
      <c r="Y37" s="270"/>
      <c r="Z37" s="270"/>
      <c r="AA37" s="270"/>
      <c r="AB37" s="270"/>
      <c r="AC37" s="270"/>
      <c r="AD37" s="270"/>
      <c r="AE37" s="270"/>
      <c r="AF37" s="270"/>
      <c r="AG37" s="270"/>
      <c r="AH37" s="270"/>
      <c r="AI37" s="270"/>
      <c r="AJ37" s="270"/>
      <c r="AK37" s="270"/>
      <c r="AL37" s="270"/>
      <c r="AM37" s="270"/>
      <c r="AN37" s="270"/>
      <c r="AO37" s="270"/>
      <c r="AP37" s="270"/>
      <c r="AS37" s="270"/>
      <c r="AT37" s="270"/>
      <c r="AU37" s="270"/>
      <c r="AV37" s="270"/>
      <c r="AW37" s="270"/>
      <c r="AX37" s="270"/>
      <c r="AY37" s="270"/>
      <c r="AZ37" s="270"/>
      <c r="BA37" s="270"/>
      <c r="BB37" s="270"/>
      <c r="BC37" s="270"/>
      <c r="BD37" s="270"/>
      <c r="BE37" s="270"/>
      <c r="BF37" s="270"/>
      <c r="BG37" s="270"/>
      <c r="BH37" s="270"/>
      <c r="BI37" s="270"/>
      <c r="BJ37" s="270"/>
      <c r="BK37" s="270"/>
    </row>
    <row r="38" spans="1:63" ht="13.5" thickBot="1">
      <c r="A38" s="254"/>
      <c r="B38" s="223"/>
      <c r="C38" s="168"/>
      <c r="D38" s="213"/>
      <c r="E38" s="169" t="s">
        <v>142</v>
      </c>
      <c r="F38" s="291"/>
      <c r="G38" s="275"/>
      <c r="H38" s="276"/>
      <c r="I38" s="327"/>
      <c r="J38" s="301"/>
      <c r="K38" s="301"/>
      <c r="L38" s="310"/>
      <c r="M38" s="310"/>
      <c r="N38" s="313"/>
      <c r="O38" s="301"/>
      <c r="P38" s="267"/>
      <c r="Q38" s="304"/>
      <c r="R38" s="304"/>
      <c r="S38" s="307"/>
      <c r="T38" s="304"/>
      <c r="U38" s="298"/>
      <c r="X38" s="198"/>
      <c r="Y38" s="198"/>
      <c r="Z38" s="198"/>
      <c r="AA38" s="198"/>
      <c r="AB38" s="198"/>
      <c r="AC38" s="198"/>
      <c r="AD38" s="198"/>
      <c r="AE38" s="198"/>
      <c r="AF38" s="198"/>
      <c r="AG38" s="198"/>
      <c r="AH38" s="198"/>
      <c r="AI38" s="198"/>
      <c r="AJ38" s="198"/>
      <c r="AK38" s="198"/>
      <c r="AL38" s="198"/>
      <c r="AM38" s="198"/>
      <c r="AN38" s="198"/>
      <c r="AO38" s="198"/>
      <c r="AP38" s="198"/>
      <c r="AS38" s="198"/>
      <c r="AT38" s="198"/>
      <c r="AU38" s="198"/>
      <c r="AV38" s="198"/>
      <c r="AW38" s="198"/>
      <c r="AX38" s="198"/>
      <c r="AY38" s="198"/>
      <c r="AZ38" s="198"/>
      <c r="BA38" s="198"/>
      <c r="BB38" s="198"/>
      <c r="BC38" s="198"/>
      <c r="BD38" s="198"/>
      <c r="BE38" s="198"/>
      <c r="BF38" s="198"/>
      <c r="BG38" s="198"/>
      <c r="BH38" s="198"/>
      <c r="BI38" s="198"/>
      <c r="BJ38" s="198"/>
      <c r="BK38" s="198"/>
    </row>
    <row r="39" spans="1:63">
      <c r="A39" s="252" t="str">
        <f>A164</f>
        <v>D1 Simple Disconnection to a Pervious Area</v>
      </c>
      <c r="B39" s="187"/>
      <c r="C39" s="164" t="s">
        <v>29</v>
      </c>
      <c r="D39" s="193"/>
      <c r="E39" s="164" t="s">
        <v>75</v>
      </c>
      <c r="F39" s="289">
        <f>1.7/12*('Site Data'!$F$26*$B39+'Site Data'!$F$27*($B40+$B41)+'Site Data'!$F$28*SUM($D39:$D44))</f>
        <v>0</v>
      </c>
      <c r="G39" s="271" t="s">
        <v>40</v>
      </c>
      <c r="H39" s="272"/>
      <c r="I39" s="368" t="s">
        <v>14</v>
      </c>
      <c r="J39" s="299">
        <f>Z153</f>
        <v>0</v>
      </c>
      <c r="K39" s="299">
        <f>F39+J39</f>
        <v>0</v>
      </c>
      <c r="L39" s="314"/>
      <c r="M39" s="308" t="s">
        <v>14</v>
      </c>
      <c r="N39" s="311">
        <f>IF(L39*0.02&lt;=K39,L39*0.02,K39)</f>
        <v>0</v>
      </c>
      <c r="O39" s="299">
        <f>K39-N39</f>
        <v>0</v>
      </c>
      <c r="P39" s="265"/>
      <c r="Q39" s="302">
        <f>AU153</f>
        <v>0</v>
      </c>
      <c r="R39" s="302">
        <f>1.7/12*('Site Data'!$F$26*B39*'Site Data'!$C$16+'Site Data'!$F$27*(SUMPRODUCT(B40:B41,'Site Data'!$C$19:$C$20))+'Site Data'!$F$28*(SUMPRODUCT(D39:D44,'Site Data'!$C$24:$C$29)))*2.72/43560+Q39</f>
        <v>0</v>
      </c>
      <c r="S39" s="305">
        <f>IF(K39&gt;0,IF(M39&lt;K39,(R39*N39/K39)+(M39-N39)/K39*P39*R39,(R39*N39/K39)+(K39-N39)/K39*P39*R39),0)</f>
        <v>0</v>
      </c>
      <c r="T39" s="302">
        <f>R39-S39</f>
        <v>0</v>
      </c>
      <c r="U39" s="296"/>
      <c r="X39" s="268">
        <f t="shared" ref="X39:AP39" si="4">IF($U39=X$26,$O39,0)</f>
        <v>0</v>
      </c>
      <c r="Y39" s="268">
        <f t="shared" si="4"/>
        <v>0</v>
      </c>
      <c r="Z39" s="268">
        <f t="shared" si="4"/>
        <v>0</v>
      </c>
      <c r="AA39" s="268">
        <f t="shared" si="4"/>
        <v>0</v>
      </c>
      <c r="AB39" s="268">
        <f t="shared" si="4"/>
        <v>0</v>
      </c>
      <c r="AC39" s="268">
        <f t="shared" si="4"/>
        <v>0</v>
      </c>
      <c r="AD39" s="268">
        <f t="shared" si="4"/>
        <v>0</v>
      </c>
      <c r="AE39" s="268">
        <f t="shared" si="4"/>
        <v>0</v>
      </c>
      <c r="AF39" s="268">
        <f t="shared" si="4"/>
        <v>0</v>
      </c>
      <c r="AG39" s="268">
        <f t="shared" si="4"/>
        <v>0</v>
      </c>
      <c r="AH39" s="268">
        <f t="shared" si="4"/>
        <v>0</v>
      </c>
      <c r="AI39" s="268">
        <f t="shared" si="4"/>
        <v>0</v>
      </c>
      <c r="AJ39" s="268">
        <f t="shared" si="4"/>
        <v>0</v>
      </c>
      <c r="AK39" s="268">
        <f t="shared" si="4"/>
        <v>0</v>
      </c>
      <c r="AL39" s="268">
        <f t="shared" si="4"/>
        <v>0</v>
      </c>
      <c r="AM39" s="268">
        <f t="shared" si="4"/>
        <v>0</v>
      </c>
      <c r="AN39" s="268">
        <f t="shared" si="4"/>
        <v>0</v>
      </c>
      <c r="AO39" s="268">
        <f t="shared" si="4"/>
        <v>0</v>
      </c>
      <c r="AP39" s="268">
        <f t="shared" si="4"/>
        <v>0</v>
      </c>
      <c r="AS39" s="268">
        <f t="shared" ref="AS39:BK39" si="5">IF($U39=AS$26,$T39,0)</f>
        <v>0</v>
      </c>
      <c r="AT39" s="268">
        <f t="shared" si="5"/>
        <v>0</v>
      </c>
      <c r="AU39" s="268">
        <f t="shared" si="5"/>
        <v>0</v>
      </c>
      <c r="AV39" s="268">
        <f t="shared" si="5"/>
        <v>0</v>
      </c>
      <c r="AW39" s="268">
        <f t="shared" si="5"/>
        <v>0</v>
      </c>
      <c r="AX39" s="268">
        <f t="shared" si="5"/>
        <v>0</v>
      </c>
      <c r="AY39" s="268">
        <f t="shared" si="5"/>
        <v>0</v>
      </c>
      <c r="AZ39" s="268">
        <f t="shared" si="5"/>
        <v>0</v>
      </c>
      <c r="BA39" s="268">
        <f t="shared" si="5"/>
        <v>0</v>
      </c>
      <c r="BB39" s="268">
        <f t="shared" si="5"/>
        <v>0</v>
      </c>
      <c r="BC39" s="268">
        <f t="shared" si="5"/>
        <v>0</v>
      </c>
      <c r="BD39" s="268">
        <f t="shared" si="5"/>
        <v>0</v>
      </c>
      <c r="BE39" s="268">
        <f t="shared" si="5"/>
        <v>0</v>
      </c>
      <c r="BF39" s="268">
        <f t="shared" si="5"/>
        <v>0</v>
      </c>
      <c r="BG39" s="268">
        <f t="shared" si="5"/>
        <v>0</v>
      </c>
      <c r="BH39" s="268">
        <f t="shared" si="5"/>
        <v>0</v>
      </c>
      <c r="BI39" s="268">
        <f t="shared" si="5"/>
        <v>0</v>
      </c>
      <c r="BJ39" s="268">
        <f t="shared" si="5"/>
        <v>0</v>
      </c>
      <c r="BK39" s="268">
        <f t="shared" si="5"/>
        <v>0</v>
      </c>
    </row>
    <row r="40" spans="1:63">
      <c r="A40" s="253"/>
      <c r="B40" s="188"/>
      <c r="C40" s="165" t="s">
        <v>73</v>
      </c>
      <c r="D40" s="194"/>
      <c r="E40" s="165" t="s">
        <v>76</v>
      </c>
      <c r="F40" s="290"/>
      <c r="G40" s="273"/>
      <c r="H40" s="274"/>
      <c r="I40" s="369"/>
      <c r="J40" s="300"/>
      <c r="K40" s="300"/>
      <c r="L40" s="315"/>
      <c r="M40" s="309"/>
      <c r="N40" s="312"/>
      <c r="O40" s="300"/>
      <c r="P40" s="266"/>
      <c r="Q40" s="303"/>
      <c r="R40" s="303"/>
      <c r="S40" s="306"/>
      <c r="T40" s="303"/>
      <c r="U40" s="297"/>
      <c r="X40" s="269"/>
      <c r="Y40" s="269"/>
      <c r="Z40" s="269"/>
      <c r="AA40" s="269"/>
      <c r="AB40" s="269"/>
      <c r="AC40" s="269"/>
      <c r="AD40" s="269"/>
      <c r="AE40" s="269"/>
      <c r="AF40" s="269"/>
      <c r="AG40" s="269"/>
      <c r="AH40" s="269"/>
      <c r="AI40" s="269"/>
      <c r="AJ40" s="269"/>
      <c r="AK40" s="269"/>
      <c r="AL40" s="269"/>
      <c r="AM40" s="269"/>
      <c r="AN40" s="269"/>
      <c r="AO40" s="269"/>
      <c r="AP40" s="269"/>
      <c r="AS40" s="269"/>
      <c r="AT40" s="269"/>
      <c r="AU40" s="269"/>
      <c r="AV40" s="269"/>
      <c r="AW40" s="269"/>
      <c r="AX40" s="269"/>
      <c r="AY40" s="269"/>
      <c r="AZ40" s="269"/>
      <c r="BA40" s="269"/>
      <c r="BB40" s="269"/>
      <c r="BC40" s="269"/>
      <c r="BD40" s="269"/>
      <c r="BE40" s="269"/>
      <c r="BF40" s="269"/>
      <c r="BG40" s="269"/>
      <c r="BH40" s="269"/>
      <c r="BI40" s="269"/>
      <c r="BJ40" s="269"/>
      <c r="BK40" s="269"/>
    </row>
    <row r="41" spans="1:63">
      <c r="A41" s="253"/>
      <c r="B41" s="188"/>
      <c r="C41" s="165" t="s">
        <v>74</v>
      </c>
      <c r="D41" s="194"/>
      <c r="E41" s="165" t="s">
        <v>77</v>
      </c>
      <c r="F41" s="290"/>
      <c r="G41" s="273"/>
      <c r="H41" s="274"/>
      <c r="I41" s="369"/>
      <c r="J41" s="300"/>
      <c r="K41" s="300"/>
      <c r="L41" s="315"/>
      <c r="M41" s="309"/>
      <c r="N41" s="312"/>
      <c r="O41" s="300"/>
      <c r="P41" s="266"/>
      <c r="Q41" s="303"/>
      <c r="R41" s="303"/>
      <c r="S41" s="306"/>
      <c r="T41" s="303"/>
      <c r="U41" s="297"/>
      <c r="X41" s="269"/>
      <c r="Y41" s="269"/>
      <c r="Z41" s="269"/>
      <c r="AA41" s="269"/>
      <c r="AB41" s="269"/>
      <c r="AC41" s="269"/>
      <c r="AD41" s="269"/>
      <c r="AE41" s="269"/>
      <c r="AF41" s="269"/>
      <c r="AG41" s="269"/>
      <c r="AH41" s="269"/>
      <c r="AI41" s="269"/>
      <c r="AJ41" s="269"/>
      <c r="AK41" s="269"/>
      <c r="AL41" s="269"/>
      <c r="AM41" s="269"/>
      <c r="AN41" s="269"/>
      <c r="AO41" s="269"/>
      <c r="AP41" s="269"/>
      <c r="AS41" s="269"/>
      <c r="AT41" s="269"/>
      <c r="AU41" s="269"/>
      <c r="AV41" s="269"/>
      <c r="AW41" s="269"/>
      <c r="AX41" s="269"/>
      <c r="AY41" s="269"/>
      <c r="AZ41" s="269"/>
      <c r="BA41" s="269"/>
      <c r="BB41" s="269"/>
      <c r="BC41" s="269"/>
      <c r="BD41" s="269"/>
      <c r="BE41" s="269"/>
      <c r="BF41" s="269"/>
      <c r="BG41" s="269"/>
      <c r="BH41" s="269"/>
      <c r="BI41" s="269"/>
      <c r="BJ41" s="269"/>
      <c r="BK41" s="269"/>
    </row>
    <row r="42" spans="1:63">
      <c r="A42" s="253"/>
      <c r="B42" s="222"/>
      <c r="C42" s="166"/>
      <c r="D42" s="194"/>
      <c r="E42" s="167" t="s">
        <v>78</v>
      </c>
      <c r="F42" s="290"/>
      <c r="G42" s="273"/>
      <c r="H42" s="274"/>
      <c r="I42" s="369"/>
      <c r="J42" s="300"/>
      <c r="K42" s="300"/>
      <c r="L42" s="315"/>
      <c r="M42" s="309"/>
      <c r="N42" s="312"/>
      <c r="O42" s="300"/>
      <c r="P42" s="266"/>
      <c r="Q42" s="303"/>
      <c r="R42" s="303"/>
      <c r="S42" s="306"/>
      <c r="T42" s="303"/>
      <c r="U42" s="297"/>
      <c r="X42" s="269"/>
      <c r="Y42" s="269"/>
      <c r="Z42" s="269"/>
      <c r="AA42" s="269"/>
      <c r="AB42" s="269"/>
      <c r="AC42" s="269"/>
      <c r="AD42" s="269"/>
      <c r="AE42" s="269"/>
      <c r="AF42" s="269"/>
      <c r="AG42" s="269"/>
      <c r="AH42" s="269"/>
      <c r="AI42" s="269"/>
      <c r="AJ42" s="269"/>
      <c r="AK42" s="269"/>
      <c r="AL42" s="269"/>
      <c r="AM42" s="269"/>
      <c r="AN42" s="269"/>
      <c r="AO42" s="269"/>
      <c r="AP42" s="269"/>
      <c r="AS42" s="269"/>
      <c r="AT42" s="269"/>
      <c r="AU42" s="269"/>
      <c r="AV42" s="269"/>
      <c r="AW42" s="269"/>
      <c r="AX42" s="269"/>
      <c r="AY42" s="269"/>
      <c r="AZ42" s="269"/>
      <c r="BA42" s="269"/>
      <c r="BB42" s="269"/>
      <c r="BC42" s="269"/>
      <c r="BD42" s="269"/>
      <c r="BE42" s="269"/>
      <c r="BF42" s="269"/>
      <c r="BG42" s="269"/>
      <c r="BH42" s="269"/>
      <c r="BI42" s="269"/>
      <c r="BJ42" s="269"/>
      <c r="BK42" s="269"/>
    </row>
    <row r="43" spans="1:63">
      <c r="A43" s="253"/>
      <c r="B43" s="224"/>
      <c r="C43" s="166"/>
      <c r="D43" s="194"/>
      <c r="E43" s="167" t="s">
        <v>79</v>
      </c>
      <c r="F43" s="290"/>
      <c r="G43" s="273"/>
      <c r="H43" s="274"/>
      <c r="I43" s="369"/>
      <c r="J43" s="300"/>
      <c r="K43" s="300"/>
      <c r="L43" s="315"/>
      <c r="M43" s="309"/>
      <c r="N43" s="312"/>
      <c r="O43" s="300"/>
      <c r="P43" s="266"/>
      <c r="Q43" s="303"/>
      <c r="R43" s="303"/>
      <c r="S43" s="306"/>
      <c r="T43" s="303"/>
      <c r="U43" s="297"/>
      <c r="X43" s="270"/>
      <c r="Y43" s="270"/>
      <c r="Z43" s="270"/>
      <c r="AA43" s="270"/>
      <c r="AB43" s="270"/>
      <c r="AC43" s="270"/>
      <c r="AD43" s="270"/>
      <c r="AE43" s="270"/>
      <c r="AF43" s="270"/>
      <c r="AG43" s="270"/>
      <c r="AH43" s="270"/>
      <c r="AI43" s="270"/>
      <c r="AJ43" s="270"/>
      <c r="AK43" s="270"/>
      <c r="AL43" s="270"/>
      <c r="AM43" s="270"/>
      <c r="AN43" s="270"/>
      <c r="AO43" s="270"/>
      <c r="AP43" s="270"/>
      <c r="AS43" s="270"/>
      <c r="AT43" s="270"/>
      <c r="AU43" s="270"/>
      <c r="AV43" s="270"/>
      <c r="AW43" s="270"/>
      <c r="AX43" s="270"/>
      <c r="AY43" s="270"/>
      <c r="AZ43" s="270"/>
      <c r="BA43" s="270"/>
      <c r="BB43" s="270"/>
      <c r="BC43" s="270"/>
      <c r="BD43" s="270"/>
      <c r="BE43" s="270"/>
      <c r="BF43" s="270"/>
      <c r="BG43" s="270"/>
      <c r="BH43" s="270"/>
      <c r="BI43" s="270"/>
      <c r="BJ43" s="270"/>
      <c r="BK43" s="270"/>
    </row>
    <row r="44" spans="1:63" ht="13.5" thickBot="1">
      <c r="A44" s="254"/>
      <c r="B44" s="223"/>
      <c r="C44" s="214"/>
      <c r="D44" s="213"/>
      <c r="E44" s="215" t="s">
        <v>142</v>
      </c>
      <c r="F44" s="291"/>
      <c r="G44" s="275"/>
      <c r="H44" s="276"/>
      <c r="I44" s="370"/>
      <c r="J44" s="301"/>
      <c r="K44" s="301"/>
      <c r="L44" s="316"/>
      <c r="M44" s="310"/>
      <c r="N44" s="313"/>
      <c r="O44" s="301"/>
      <c r="P44" s="267"/>
      <c r="Q44" s="304"/>
      <c r="R44" s="304"/>
      <c r="S44" s="307"/>
      <c r="T44" s="304"/>
      <c r="U44" s="298"/>
      <c r="X44" s="198"/>
      <c r="Y44" s="198"/>
      <c r="Z44" s="198"/>
      <c r="AA44" s="198"/>
      <c r="AB44" s="198"/>
      <c r="AC44" s="198"/>
      <c r="AD44" s="198"/>
      <c r="AE44" s="198"/>
      <c r="AF44" s="198"/>
      <c r="AG44" s="198"/>
      <c r="AH44" s="198"/>
      <c r="AI44" s="198"/>
      <c r="AJ44" s="198"/>
      <c r="AK44" s="198"/>
      <c r="AL44" s="198"/>
      <c r="AM44" s="198"/>
      <c r="AN44" s="198"/>
      <c r="AO44" s="198"/>
      <c r="AP44" s="198"/>
      <c r="AS44" s="198"/>
      <c r="AT44" s="198"/>
      <c r="AU44" s="198"/>
      <c r="AV44" s="198"/>
      <c r="AW44" s="198"/>
      <c r="AX44" s="198"/>
      <c r="AY44" s="198"/>
      <c r="AZ44" s="198"/>
      <c r="BA44" s="198"/>
      <c r="BB44" s="198"/>
      <c r="BC44" s="198"/>
      <c r="BD44" s="198"/>
      <c r="BE44" s="198"/>
      <c r="BF44" s="198"/>
      <c r="BG44" s="198"/>
      <c r="BH44" s="198"/>
      <c r="BI44" s="198"/>
      <c r="BJ44" s="198"/>
      <c r="BK44" s="198"/>
    </row>
    <row r="45" spans="1:63">
      <c r="A45" s="343" t="str">
        <f>A165</f>
        <v>D2 Simple Disconnection to a Conservation Area</v>
      </c>
      <c r="B45" s="187"/>
      <c r="C45" s="164" t="s">
        <v>29</v>
      </c>
      <c r="D45" s="193"/>
      <c r="E45" s="164" t="s">
        <v>75</v>
      </c>
      <c r="F45" s="289">
        <f>1.7/12*('Site Data'!$F$26*$B45+'Site Data'!$F$27*($B46+$B47)+'Site Data'!$F$28*SUM($D45:$D50))</f>
        <v>0</v>
      </c>
      <c r="G45" s="271" t="s">
        <v>41</v>
      </c>
      <c r="H45" s="272"/>
      <c r="I45" s="265" t="s">
        <v>14</v>
      </c>
      <c r="J45" s="299">
        <f>AA153</f>
        <v>0</v>
      </c>
      <c r="K45" s="299">
        <f>F45+J45</f>
        <v>0</v>
      </c>
      <c r="L45" s="314"/>
      <c r="M45" s="308" t="s">
        <v>14</v>
      </c>
      <c r="N45" s="311">
        <f>IF(L45*0.06&lt;=K45,L45*0.06,K45)</f>
        <v>0</v>
      </c>
      <c r="O45" s="299">
        <f>K45-N45</f>
        <v>0</v>
      </c>
      <c r="P45" s="265"/>
      <c r="Q45" s="302">
        <f>AV153</f>
        <v>0</v>
      </c>
      <c r="R45" s="302">
        <f>1.7/12*('Site Data'!$F$26*B45*'Site Data'!$C$16+'Site Data'!$F$27*(SUMPRODUCT(B46:B47,'Site Data'!$C$19:$C$20))+'Site Data'!$F$28*(SUMPRODUCT(D45:D50,'Site Data'!$C$24:$C$29)))*2.72/43560+Q45</f>
        <v>0</v>
      </c>
      <c r="S45" s="305">
        <f>IF(K45&gt;0,IF(M45&lt;K45,(R45*N45/K45)+(M45-N45)/K45*P45*R45,(R45*N45/K45)+(K45-N45)/K45*P45*R45),0)</f>
        <v>0</v>
      </c>
      <c r="T45" s="302">
        <f>R45-S45</f>
        <v>0</v>
      </c>
      <c r="U45" s="296"/>
      <c r="X45" s="268">
        <f t="shared" ref="X45:AP45" si="6">IF($U45=X$26,$O45,0)</f>
        <v>0</v>
      </c>
      <c r="Y45" s="268">
        <f t="shared" si="6"/>
        <v>0</v>
      </c>
      <c r="Z45" s="268">
        <f t="shared" si="6"/>
        <v>0</v>
      </c>
      <c r="AA45" s="268">
        <f t="shared" si="6"/>
        <v>0</v>
      </c>
      <c r="AB45" s="268">
        <f t="shared" si="6"/>
        <v>0</v>
      </c>
      <c r="AC45" s="268">
        <f t="shared" si="6"/>
        <v>0</v>
      </c>
      <c r="AD45" s="268">
        <f t="shared" si="6"/>
        <v>0</v>
      </c>
      <c r="AE45" s="268">
        <f t="shared" si="6"/>
        <v>0</v>
      </c>
      <c r="AF45" s="268">
        <f t="shared" si="6"/>
        <v>0</v>
      </c>
      <c r="AG45" s="268">
        <f t="shared" si="6"/>
        <v>0</v>
      </c>
      <c r="AH45" s="268">
        <f t="shared" si="6"/>
        <v>0</v>
      </c>
      <c r="AI45" s="268">
        <f t="shared" si="6"/>
        <v>0</v>
      </c>
      <c r="AJ45" s="268">
        <f t="shared" si="6"/>
        <v>0</v>
      </c>
      <c r="AK45" s="268">
        <f t="shared" si="6"/>
        <v>0</v>
      </c>
      <c r="AL45" s="268">
        <f t="shared" si="6"/>
        <v>0</v>
      </c>
      <c r="AM45" s="268">
        <f t="shared" si="6"/>
        <v>0</v>
      </c>
      <c r="AN45" s="268">
        <f t="shared" si="6"/>
        <v>0</v>
      </c>
      <c r="AO45" s="268">
        <f t="shared" si="6"/>
        <v>0</v>
      </c>
      <c r="AP45" s="268">
        <f t="shared" si="6"/>
        <v>0</v>
      </c>
      <c r="AS45" s="268">
        <f t="shared" ref="AS45:BK45" si="7">IF($U45=AS$26,$T45,0)</f>
        <v>0</v>
      </c>
      <c r="AT45" s="268">
        <f t="shared" si="7"/>
        <v>0</v>
      </c>
      <c r="AU45" s="268">
        <f t="shared" si="7"/>
        <v>0</v>
      </c>
      <c r="AV45" s="268">
        <f t="shared" si="7"/>
        <v>0</v>
      </c>
      <c r="AW45" s="268">
        <f t="shared" si="7"/>
        <v>0</v>
      </c>
      <c r="AX45" s="268">
        <f t="shared" si="7"/>
        <v>0</v>
      </c>
      <c r="AY45" s="268">
        <f t="shared" si="7"/>
        <v>0</v>
      </c>
      <c r="AZ45" s="268">
        <f t="shared" si="7"/>
        <v>0</v>
      </c>
      <c r="BA45" s="268">
        <f t="shared" si="7"/>
        <v>0</v>
      </c>
      <c r="BB45" s="268">
        <f t="shared" si="7"/>
        <v>0</v>
      </c>
      <c r="BC45" s="268">
        <f t="shared" si="7"/>
        <v>0</v>
      </c>
      <c r="BD45" s="268">
        <f t="shared" si="7"/>
        <v>0</v>
      </c>
      <c r="BE45" s="268">
        <f t="shared" si="7"/>
        <v>0</v>
      </c>
      <c r="BF45" s="268">
        <f t="shared" si="7"/>
        <v>0</v>
      </c>
      <c r="BG45" s="268">
        <f t="shared" si="7"/>
        <v>0</v>
      </c>
      <c r="BH45" s="268">
        <f t="shared" si="7"/>
        <v>0</v>
      </c>
      <c r="BI45" s="268">
        <f t="shared" si="7"/>
        <v>0</v>
      </c>
      <c r="BJ45" s="268">
        <f t="shared" si="7"/>
        <v>0</v>
      </c>
      <c r="BK45" s="268">
        <f t="shared" si="7"/>
        <v>0</v>
      </c>
    </row>
    <row r="46" spans="1:63">
      <c r="A46" s="344"/>
      <c r="B46" s="188"/>
      <c r="C46" s="165" t="s">
        <v>73</v>
      </c>
      <c r="D46" s="194"/>
      <c r="E46" s="165" t="s">
        <v>76</v>
      </c>
      <c r="F46" s="290"/>
      <c r="G46" s="273"/>
      <c r="H46" s="274"/>
      <c r="I46" s="266"/>
      <c r="J46" s="300"/>
      <c r="K46" s="300"/>
      <c r="L46" s="315"/>
      <c r="M46" s="309"/>
      <c r="N46" s="312"/>
      <c r="O46" s="300"/>
      <c r="P46" s="266"/>
      <c r="Q46" s="303"/>
      <c r="R46" s="303"/>
      <c r="S46" s="306"/>
      <c r="T46" s="303"/>
      <c r="U46" s="297"/>
      <c r="X46" s="269"/>
      <c r="Y46" s="269"/>
      <c r="Z46" s="269"/>
      <c r="AA46" s="269"/>
      <c r="AB46" s="269"/>
      <c r="AC46" s="269"/>
      <c r="AD46" s="269"/>
      <c r="AE46" s="269"/>
      <c r="AF46" s="269"/>
      <c r="AG46" s="269"/>
      <c r="AH46" s="269"/>
      <c r="AI46" s="269"/>
      <c r="AJ46" s="269"/>
      <c r="AK46" s="269"/>
      <c r="AL46" s="269"/>
      <c r="AM46" s="269"/>
      <c r="AN46" s="269"/>
      <c r="AO46" s="269"/>
      <c r="AP46" s="269"/>
      <c r="AS46" s="269"/>
      <c r="AT46" s="269"/>
      <c r="AU46" s="269"/>
      <c r="AV46" s="269"/>
      <c r="AW46" s="269"/>
      <c r="AX46" s="269"/>
      <c r="AY46" s="269"/>
      <c r="AZ46" s="269"/>
      <c r="BA46" s="269"/>
      <c r="BB46" s="269"/>
      <c r="BC46" s="269"/>
      <c r="BD46" s="269"/>
      <c r="BE46" s="269"/>
      <c r="BF46" s="269"/>
      <c r="BG46" s="269"/>
      <c r="BH46" s="269"/>
      <c r="BI46" s="269"/>
      <c r="BJ46" s="269"/>
      <c r="BK46" s="269"/>
    </row>
    <row r="47" spans="1:63">
      <c r="A47" s="344"/>
      <c r="B47" s="188"/>
      <c r="C47" s="165" t="s">
        <v>74</v>
      </c>
      <c r="D47" s="194"/>
      <c r="E47" s="165" t="s">
        <v>77</v>
      </c>
      <c r="F47" s="290"/>
      <c r="G47" s="273"/>
      <c r="H47" s="274"/>
      <c r="I47" s="266"/>
      <c r="J47" s="300"/>
      <c r="K47" s="300"/>
      <c r="L47" s="315"/>
      <c r="M47" s="309"/>
      <c r="N47" s="312"/>
      <c r="O47" s="300"/>
      <c r="P47" s="266"/>
      <c r="Q47" s="303"/>
      <c r="R47" s="303"/>
      <c r="S47" s="306"/>
      <c r="T47" s="303"/>
      <c r="U47" s="297"/>
      <c r="X47" s="269"/>
      <c r="Y47" s="269"/>
      <c r="Z47" s="269"/>
      <c r="AA47" s="269"/>
      <c r="AB47" s="269"/>
      <c r="AC47" s="269"/>
      <c r="AD47" s="269"/>
      <c r="AE47" s="269"/>
      <c r="AF47" s="269"/>
      <c r="AG47" s="269"/>
      <c r="AH47" s="269"/>
      <c r="AI47" s="269"/>
      <c r="AJ47" s="269"/>
      <c r="AK47" s="269"/>
      <c r="AL47" s="269"/>
      <c r="AM47" s="269"/>
      <c r="AN47" s="269"/>
      <c r="AO47" s="269"/>
      <c r="AP47" s="269"/>
      <c r="AS47" s="269"/>
      <c r="AT47" s="269"/>
      <c r="AU47" s="269"/>
      <c r="AV47" s="269"/>
      <c r="AW47" s="269"/>
      <c r="AX47" s="269"/>
      <c r="AY47" s="269"/>
      <c r="AZ47" s="269"/>
      <c r="BA47" s="269"/>
      <c r="BB47" s="269"/>
      <c r="BC47" s="269"/>
      <c r="BD47" s="269"/>
      <c r="BE47" s="269"/>
      <c r="BF47" s="269"/>
      <c r="BG47" s="269"/>
      <c r="BH47" s="269"/>
      <c r="BI47" s="269"/>
      <c r="BJ47" s="269"/>
      <c r="BK47" s="269"/>
    </row>
    <row r="48" spans="1:63">
      <c r="A48" s="344"/>
      <c r="B48" s="222"/>
      <c r="C48" s="166"/>
      <c r="D48" s="194"/>
      <c r="E48" s="167" t="s">
        <v>78</v>
      </c>
      <c r="F48" s="290"/>
      <c r="G48" s="273"/>
      <c r="H48" s="274"/>
      <c r="I48" s="266"/>
      <c r="J48" s="300"/>
      <c r="K48" s="300"/>
      <c r="L48" s="315"/>
      <c r="M48" s="309"/>
      <c r="N48" s="312"/>
      <c r="O48" s="300"/>
      <c r="P48" s="266"/>
      <c r="Q48" s="303"/>
      <c r="R48" s="303"/>
      <c r="S48" s="306"/>
      <c r="T48" s="303"/>
      <c r="U48" s="297"/>
      <c r="X48" s="269"/>
      <c r="Y48" s="269"/>
      <c r="Z48" s="269"/>
      <c r="AA48" s="269"/>
      <c r="AB48" s="269"/>
      <c r="AC48" s="269"/>
      <c r="AD48" s="269"/>
      <c r="AE48" s="269"/>
      <c r="AF48" s="269"/>
      <c r="AG48" s="269"/>
      <c r="AH48" s="269"/>
      <c r="AI48" s="269"/>
      <c r="AJ48" s="269"/>
      <c r="AK48" s="269"/>
      <c r="AL48" s="269"/>
      <c r="AM48" s="269"/>
      <c r="AN48" s="269"/>
      <c r="AO48" s="269"/>
      <c r="AP48" s="269"/>
      <c r="AS48" s="269"/>
      <c r="AT48" s="269"/>
      <c r="AU48" s="269"/>
      <c r="AV48" s="269"/>
      <c r="AW48" s="269"/>
      <c r="AX48" s="269"/>
      <c r="AY48" s="269"/>
      <c r="AZ48" s="269"/>
      <c r="BA48" s="269"/>
      <c r="BB48" s="269"/>
      <c r="BC48" s="269"/>
      <c r="BD48" s="269"/>
      <c r="BE48" s="269"/>
      <c r="BF48" s="269"/>
      <c r="BG48" s="269"/>
      <c r="BH48" s="269"/>
      <c r="BI48" s="269"/>
      <c r="BJ48" s="269"/>
      <c r="BK48" s="269"/>
    </row>
    <row r="49" spans="1:63">
      <c r="A49" s="344"/>
      <c r="B49" s="222"/>
      <c r="C49" s="166"/>
      <c r="D49" s="194"/>
      <c r="E49" s="167" t="s">
        <v>79</v>
      </c>
      <c r="F49" s="290"/>
      <c r="G49" s="273"/>
      <c r="H49" s="274"/>
      <c r="I49" s="266"/>
      <c r="J49" s="300"/>
      <c r="K49" s="300"/>
      <c r="L49" s="315"/>
      <c r="M49" s="309"/>
      <c r="N49" s="312"/>
      <c r="O49" s="300"/>
      <c r="P49" s="266"/>
      <c r="Q49" s="303"/>
      <c r="R49" s="303"/>
      <c r="S49" s="306"/>
      <c r="T49" s="303"/>
      <c r="U49" s="297"/>
      <c r="X49" s="270"/>
      <c r="Y49" s="270"/>
      <c r="Z49" s="270"/>
      <c r="AA49" s="270"/>
      <c r="AB49" s="270"/>
      <c r="AC49" s="270"/>
      <c r="AD49" s="270"/>
      <c r="AE49" s="270"/>
      <c r="AF49" s="270"/>
      <c r="AG49" s="270"/>
      <c r="AH49" s="270"/>
      <c r="AI49" s="270"/>
      <c r="AJ49" s="270"/>
      <c r="AK49" s="270"/>
      <c r="AL49" s="270"/>
      <c r="AM49" s="270"/>
      <c r="AN49" s="270"/>
      <c r="AO49" s="270"/>
      <c r="AP49" s="270"/>
      <c r="AS49" s="270"/>
      <c r="AT49" s="270"/>
      <c r="AU49" s="270"/>
      <c r="AV49" s="270"/>
      <c r="AW49" s="270"/>
      <c r="AX49" s="270"/>
      <c r="AY49" s="270"/>
      <c r="AZ49" s="270"/>
      <c r="BA49" s="270"/>
      <c r="BB49" s="270"/>
      <c r="BC49" s="270"/>
      <c r="BD49" s="270"/>
      <c r="BE49" s="270"/>
      <c r="BF49" s="270"/>
      <c r="BG49" s="270"/>
      <c r="BH49" s="270"/>
      <c r="BI49" s="270"/>
      <c r="BJ49" s="270"/>
      <c r="BK49" s="270"/>
    </row>
    <row r="50" spans="1:63" ht="13.5" thickBot="1">
      <c r="A50" s="345"/>
      <c r="B50" s="225"/>
      <c r="C50" s="214"/>
      <c r="D50" s="213"/>
      <c r="E50" s="215" t="s">
        <v>142</v>
      </c>
      <c r="F50" s="291"/>
      <c r="G50" s="275"/>
      <c r="H50" s="276"/>
      <c r="I50" s="267"/>
      <c r="J50" s="301"/>
      <c r="K50" s="301"/>
      <c r="L50" s="316"/>
      <c r="M50" s="310"/>
      <c r="N50" s="313"/>
      <c r="O50" s="301"/>
      <c r="P50" s="267"/>
      <c r="Q50" s="304"/>
      <c r="R50" s="304"/>
      <c r="S50" s="307"/>
      <c r="T50" s="304"/>
      <c r="U50" s="298"/>
      <c r="X50" s="198"/>
      <c r="Y50" s="198"/>
      <c r="Z50" s="198"/>
      <c r="AA50" s="198"/>
      <c r="AB50" s="198"/>
      <c r="AC50" s="198"/>
      <c r="AD50" s="198"/>
      <c r="AE50" s="198"/>
      <c r="AF50" s="198"/>
      <c r="AG50" s="198"/>
      <c r="AH50" s="198"/>
      <c r="AI50" s="198"/>
      <c r="AJ50" s="198"/>
      <c r="AK50" s="198"/>
      <c r="AL50" s="198"/>
      <c r="AM50" s="198"/>
      <c r="AN50" s="198"/>
      <c r="AO50" s="198"/>
      <c r="AP50" s="198"/>
      <c r="AS50" s="198"/>
      <c r="AT50" s="198"/>
      <c r="AU50" s="198"/>
      <c r="AV50" s="198"/>
      <c r="AW50" s="198"/>
      <c r="AX50" s="198"/>
      <c r="AY50" s="198"/>
      <c r="AZ50" s="198"/>
      <c r="BA50" s="198"/>
      <c r="BB50" s="198"/>
      <c r="BC50" s="198"/>
      <c r="BD50" s="198"/>
      <c r="BE50" s="198"/>
      <c r="BF50" s="198"/>
      <c r="BG50" s="198"/>
      <c r="BH50" s="198"/>
      <c r="BI50" s="198"/>
      <c r="BJ50" s="198"/>
      <c r="BK50" s="198"/>
    </row>
    <row r="51" spans="1:63">
      <c r="A51" s="343" t="str">
        <f>A166</f>
        <v>D3 Simple Disconnection to Amended Soils</v>
      </c>
      <c r="B51" s="217"/>
      <c r="C51" s="164" t="s">
        <v>29</v>
      </c>
      <c r="D51" s="193"/>
      <c r="E51" s="164" t="s">
        <v>75</v>
      </c>
      <c r="F51" s="289">
        <f>1.7/12*('Site Data'!$F$26*$B51+'Site Data'!$F$27*($B52+$B53)+'Site Data'!$F$28*SUM($D51:$D56))</f>
        <v>0</v>
      </c>
      <c r="G51" s="271" t="s">
        <v>42</v>
      </c>
      <c r="H51" s="272"/>
      <c r="I51" s="265" t="s">
        <v>14</v>
      </c>
      <c r="J51" s="299">
        <f>AB153</f>
        <v>0</v>
      </c>
      <c r="K51" s="299">
        <f>F51+J51</f>
        <v>0</v>
      </c>
      <c r="L51" s="314"/>
      <c r="M51" s="308" t="s">
        <v>14</v>
      </c>
      <c r="N51" s="311">
        <f>IF(L51*0.04&lt;=K51,L51*0.04,K51)</f>
        <v>0</v>
      </c>
      <c r="O51" s="299">
        <f>K51-N51</f>
        <v>0</v>
      </c>
      <c r="P51" s="265"/>
      <c r="Q51" s="302">
        <f>AW153</f>
        <v>0</v>
      </c>
      <c r="R51" s="302">
        <f>1.7/12*('Site Data'!$F$26*B51*'Site Data'!$C$16+'Site Data'!$F$27*(SUMPRODUCT(B52:B53,'Site Data'!$C$19:$C$20))+'Site Data'!$F$28*(SUMPRODUCT(D51:D56,'Site Data'!$C$24:$C$29)))*2.72/43560+Q51</f>
        <v>0</v>
      </c>
      <c r="S51" s="305">
        <f>IF(K51&gt;0,IF(M51&lt;K51,(R51*N51/K51)+(M51-N51)/K51*P51*R51,(R51*N51/K51)+(K51-N51)/K51*P51*R51),0)</f>
        <v>0</v>
      </c>
      <c r="T51" s="302">
        <f>R51-S51</f>
        <v>0</v>
      </c>
      <c r="U51" s="296"/>
      <c r="X51" s="268">
        <f t="shared" ref="X51:AP51" si="8">IF($U51=X$26,$O51,0)</f>
        <v>0</v>
      </c>
      <c r="Y51" s="268">
        <f t="shared" si="8"/>
        <v>0</v>
      </c>
      <c r="Z51" s="268">
        <f t="shared" si="8"/>
        <v>0</v>
      </c>
      <c r="AA51" s="268">
        <f t="shared" si="8"/>
        <v>0</v>
      </c>
      <c r="AB51" s="268">
        <f t="shared" si="8"/>
        <v>0</v>
      </c>
      <c r="AC51" s="268">
        <f t="shared" si="8"/>
        <v>0</v>
      </c>
      <c r="AD51" s="268">
        <f t="shared" si="8"/>
        <v>0</v>
      </c>
      <c r="AE51" s="268">
        <f t="shared" si="8"/>
        <v>0</v>
      </c>
      <c r="AF51" s="268">
        <f t="shared" si="8"/>
        <v>0</v>
      </c>
      <c r="AG51" s="268">
        <f t="shared" si="8"/>
        <v>0</v>
      </c>
      <c r="AH51" s="268">
        <f t="shared" si="8"/>
        <v>0</v>
      </c>
      <c r="AI51" s="268">
        <f t="shared" si="8"/>
        <v>0</v>
      </c>
      <c r="AJ51" s="268">
        <f t="shared" si="8"/>
        <v>0</v>
      </c>
      <c r="AK51" s="268">
        <f t="shared" si="8"/>
        <v>0</v>
      </c>
      <c r="AL51" s="268">
        <f t="shared" si="8"/>
        <v>0</v>
      </c>
      <c r="AM51" s="268">
        <f t="shared" si="8"/>
        <v>0</v>
      </c>
      <c r="AN51" s="268">
        <f t="shared" si="8"/>
        <v>0</v>
      </c>
      <c r="AO51" s="268">
        <f t="shared" si="8"/>
        <v>0</v>
      </c>
      <c r="AP51" s="268">
        <f t="shared" si="8"/>
        <v>0</v>
      </c>
      <c r="AS51" s="268">
        <f t="shared" ref="AS51:BK51" si="9">IF($U51=AS$26,$T51,0)</f>
        <v>0</v>
      </c>
      <c r="AT51" s="268">
        <f t="shared" si="9"/>
        <v>0</v>
      </c>
      <c r="AU51" s="268">
        <f t="shared" si="9"/>
        <v>0</v>
      </c>
      <c r="AV51" s="268">
        <f t="shared" si="9"/>
        <v>0</v>
      </c>
      <c r="AW51" s="268">
        <f t="shared" si="9"/>
        <v>0</v>
      </c>
      <c r="AX51" s="268">
        <f t="shared" si="9"/>
        <v>0</v>
      </c>
      <c r="AY51" s="268">
        <f t="shared" si="9"/>
        <v>0</v>
      </c>
      <c r="AZ51" s="268">
        <f t="shared" si="9"/>
        <v>0</v>
      </c>
      <c r="BA51" s="268">
        <f t="shared" si="9"/>
        <v>0</v>
      </c>
      <c r="BB51" s="268">
        <f t="shared" si="9"/>
        <v>0</v>
      </c>
      <c r="BC51" s="268">
        <f t="shared" si="9"/>
        <v>0</v>
      </c>
      <c r="BD51" s="268">
        <f t="shared" si="9"/>
        <v>0</v>
      </c>
      <c r="BE51" s="268">
        <f t="shared" si="9"/>
        <v>0</v>
      </c>
      <c r="BF51" s="268">
        <f t="shared" si="9"/>
        <v>0</v>
      </c>
      <c r="BG51" s="268">
        <f t="shared" si="9"/>
        <v>0</v>
      </c>
      <c r="BH51" s="268">
        <f t="shared" si="9"/>
        <v>0</v>
      </c>
      <c r="BI51" s="268">
        <f t="shared" si="9"/>
        <v>0</v>
      </c>
      <c r="BJ51" s="268">
        <f t="shared" si="9"/>
        <v>0</v>
      </c>
      <c r="BK51" s="268">
        <f t="shared" si="9"/>
        <v>0</v>
      </c>
    </row>
    <row r="52" spans="1:63">
      <c r="A52" s="344"/>
      <c r="B52" s="218"/>
      <c r="C52" s="165" t="s">
        <v>73</v>
      </c>
      <c r="D52" s="194"/>
      <c r="E52" s="165" t="s">
        <v>76</v>
      </c>
      <c r="F52" s="290"/>
      <c r="G52" s="273"/>
      <c r="H52" s="274"/>
      <c r="I52" s="266"/>
      <c r="J52" s="300"/>
      <c r="K52" s="300"/>
      <c r="L52" s="315"/>
      <c r="M52" s="309"/>
      <c r="N52" s="312"/>
      <c r="O52" s="300"/>
      <c r="P52" s="266"/>
      <c r="Q52" s="303"/>
      <c r="R52" s="303"/>
      <c r="S52" s="306"/>
      <c r="T52" s="303"/>
      <c r="U52" s="297"/>
      <c r="X52" s="269"/>
      <c r="Y52" s="269"/>
      <c r="Z52" s="269"/>
      <c r="AA52" s="269"/>
      <c r="AB52" s="269"/>
      <c r="AC52" s="269"/>
      <c r="AD52" s="269"/>
      <c r="AE52" s="269"/>
      <c r="AF52" s="269"/>
      <c r="AG52" s="269"/>
      <c r="AH52" s="269"/>
      <c r="AI52" s="269"/>
      <c r="AJ52" s="269"/>
      <c r="AK52" s="269"/>
      <c r="AL52" s="269"/>
      <c r="AM52" s="269"/>
      <c r="AN52" s="269"/>
      <c r="AO52" s="269"/>
      <c r="AP52" s="269"/>
      <c r="AS52" s="269"/>
      <c r="AT52" s="269"/>
      <c r="AU52" s="269"/>
      <c r="AV52" s="269"/>
      <c r="AW52" s="269"/>
      <c r="AX52" s="269"/>
      <c r="AY52" s="269"/>
      <c r="AZ52" s="269"/>
      <c r="BA52" s="269"/>
      <c r="BB52" s="269"/>
      <c r="BC52" s="269"/>
      <c r="BD52" s="269"/>
      <c r="BE52" s="269"/>
      <c r="BF52" s="269"/>
      <c r="BG52" s="269"/>
      <c r="BH52" s="269"/>
      <c r="BI52" s="269"/>
      <c r="BJ52" s="269"/>
      <c r="BK52" s="269"/>
    </row>
    <row r="53" spans="1:63">
      <c r="A53" s="344"/>
      <c r="B53" s="218"/>
      <c r="C53" s="165" t="s">
        <v>74</v>
      </c>
      <c r="D53" s="194"/>
      <c r="E53" s="165" t="s">
        <v>77</v>
      </c>
      <c r="F53" s="290"/>
      <c r="G53" s="273"/>
      <c r="H53" s="274"/>
      <c r="I53" s="266"/>
      <c r="J53" s="300"/>
      <c r="K53" s="300"/>
      <c r="L53" s="315"/>
      <c r="M53" s="309"/>
      <c r="N53" s="312"/>
      <c r="O53" s="300"/>
      <c r="P53" s="266"/>
      <c r="Q53" s="303"/>
      <c r="R53" s="303"/>
      <c r="S53" s="306"/>
      <c r="T53" s="303"/>
      <c r="U53" s="297"/>
      <c r="X53" s="269"/>
      <c r="Y53" s="269"/>
      <c r="Z53" s="269"/>
      <c r="AA53" s="269"/>
      <c r="AB53" s="269"/>
      <c r="AC53" s="269"/>
      <c r="AD53" s="269"/>
      <c r="AE53" s="269"/>
      <c r="AF53" s="269"/>
      <c r="AG53" s="269"/>
      <c r="AH53" s="269"/>
      <c r="AI53" s="269"/>
      <c r="AJ53" s="269"/>
      <c r="AK53" s="269"/>
      <c r="AL53" s="269"/>
      <c r="AM53" s="269"/>
      <c r="AN53" s="269"/>
      <c r="AO53" s="269"/>
      <c r="AP53" s="269"/>
      <c r="AS53" s="269"/>
      <c r="AT53" s="269"/>
      <c r="AU53" s="269"/>
      <c r="AV53" s="269"/>
      <c r="AW53" s="269"/>
      <c r="AX53" s="269"/>
      <c r="AY53" s="269"/>
      <c r="AZ53" s="269"/>
      <c r="BA53" s="269"/>
      <c r="BB53" s="269"/>
      <c r="BC53" s="269"/>
      <c r="BD53" s="269"/>
      <c r="BE53" s="269"/>
      <c r="BF53" s="269"/>
      <c r="BG53" s="269"/>
      <c r="BH53" s="269"/>
      <c r="BI53" s="269"/>
      <c r="BJ53" s="269"/>
      <c r="BK53" s="269"/>
    </row>
    <row r="54" spans="1:63">
      <c r="A54" s="344"/>
      <c r="B54" s="226"/>
      <c r="C54" s="166"/>
      <c r="D54" s="194"/>
      <c r="E54" s="167" t="s">
        <v>78</v>
      </c>
      <c r="F54" s="290"/>
      <c r="G54" s="273"/>
      <c r="H54" s="274"/>
      <c r="I54" s="266"/>
      <c r="J54" s="300"/>
      <c r="K54" s="300"/>
      <c r="L54" s="315"/>
      <c r="M54" s="309"/>
      <c r="N54" s="312"/>
      <c r="O54" s="300"/>
      <c r="P54" s="266"/>
      <c r="Q54" s="303"/>
      <c r="R54" s="303"/>
      <c r="S54" s="306"/>
      <c r="T54" s="303"/>
      <c r="U54" s="297"/>
      <c r="X54" s="269"/>
      <c r="Y54" s="269"/>
      <c r="Z54" s="269"/>
      <c r="AA54" s="269"/>
      <c r="AB54" s="269"/>
      <c r="AC54" s="269"/>
      <c r="AD54" s="269"/>
      <c r="AE54" s="269"/>
      <c r="AF54" s="269"/>
      <c r="AG54" s="269"/>
      <c r="AH54" s="269"/>
      <c r="AI54" s="269"/>
      <c r="AJ54" s="269"/>
      <c r="AK54" s="269"/>
      <c r="AL54" s="269"/>
      <c r="AM54" s="269"/>
      <c r="AN54" s="269"/>
      <c r="AO54" s="269"/>
      <c r="AP54" s="269"/>
      <c r="AS54" s="269"/>
      <c r="AT54" s="269"/>
      <c r="AU54" s="269"/>
      <c r="AV54" s="269"/>
      <c r="AW54" s="269"/>
      <c r="AX54" s="269"/>
      <c r="AY54" s="269"/>
      <c r="AZ54" s="269"/>
      <c r="BA54" s="269"/>
      <c r="BB54" s="269"/>
      <c r="BC54" s="269"/>
      <c r="BD54" s="269"/>
      <c r="BE54" s="269"/>
      <c r="BF54" s="269"/>
      <c r="BG54" s="269"/>
      <c r="BH54" s="269"/>
      <c r="BI54" s="269"/>
      <c r="BJ54" s="269"/>
      <c r="BK54" s="269"/>
    </row>
    <row r="55" spans="1:63">
      <c r="A55" s="344"/>
      <c r="B55" s="226"/>
      <c r="C55" s="166"/>
      <c r="D55" s="194"/>
      <c r="E55" s="216" t="s">
        <v>79</v>
      </c>
      <c r="F55" s="290"/>
      <c r="G55" s="273"/>
      <c r="H55" s="274"/>
      <c r="I55" s="266"/>
      <c r="J55" s="300"/>
      <c r="K55" s="300"/>
      <c r="L55" s="315"/>
      <c r="M55" s="309"/>
      <c r="N55" s="312"/>
      <c r="O55" s="300"/>
      <c r="P55" s="266"/>
      <c r="Q55" s="303"/>
      <c r="R55" s="303"/>
      <c r="S55" s="306"/>
      <c r="T55" s="303"/>
      <c r="U55" s="297"/>
      <c r="X55" s="270"/>
      <c r="Y55" s="270"/>
      <c r="Z55" s="270"/>
      <c r="AA55" s="270"/>
      <c r="AB55" s="270"/>
      <c r="AC55" s="270"/>
      <c r="AD55" s="270"/>
      <c r="AE55" s="270"/>
      <c r="AF55" s="270"/>
      <c r="AG55" s="270"/>
      <c r="AH55" s="270"/>
      <c r="AI55" s="270"/>
      <c r="AJ55" s="270"/>
      <c r="AK55" s="270"/>
      <c r="AL55" s="270"/>
      <c r="AM55" s="270"/>
      <c r="AN55" s="270"/>
      <c r="AO55" s="270"/>
      <c r="AP55" s="270"/>
      <c r="AS55" s="270"/>
      <c r="AT55" s="270"/>
      <c r="AU55" s="270"/>
      <c r="AV55" s="270"/>
      <c r="AW55" s="270"/>
      <c r="AX55" s="270"/>
      <c r="AY55" s="270"/>
      <c r="AZ55" s="270"/>
      <c r="BA55" s="270"/>
      <c r="BB55" s="270"/>
      <c r="BC55" s="270"/>
      <c r="BD55" s="270"/>
      <c r="BE55" s="270"/>
      <c r="BF55" s="270"/>
      <c r="BG55" s="270"/>
      <c r="BH55" s="270"/>
      <c r="BI55" s="270"/>
      <c r="BJ55" s="270"/>
      <c r="BK55" s="270"/>
    </row>
    <row r="56" spans="1:63" ht="13.5" thickBot="1">
      <c r="A56" s="345"/>
      <c r="B56" s="227"/>
      <c r="C56" s="214"/>
      <c r="D56" s="213"/>
      <c r="E56" s="215" t="s">
        <v>142</v>
      </c>
      <c r="F56" s="291"/>
      <c r="G56" s="275"/>
      <c r="H56" s="276"/>
      <c r="I56" s="267"/>
      <c r="J56" s="301"/>
      <c r="K56" s="301"/>
      <c r="L56" s="316"/>
      <c r="M56" s="310"/>
      <c r="N56" s="313"/>
      <c r="O56" s="301"/>
      <c r="P56" s="267"/>
      <c r="Q56" s="304"/>
      <c r="R56" s="304"/>
      <c r="S56" s="307"/>
      <c r="T56" s="304"/>
      <c r="U56" s="298"/>
      <c r="X56" s="198"/>
      <c r="Y56" s="198"/>
      <c r="Z56" s="198"/>
      <c r="AA56" s="198"/>
      <c r="AB56" s="198"/>
      <c r="AC56" s="198"/>
      <c r="AD56" s="198"/>
      <c r="AE56" s="198"/>
      <c r="AF56" s="198"/>
      <c r="AG56" s="198"/>
      <c r="AH56" s="198"/>
      <c r="AI56" s="198"/>
      <c r="AJ56" s="198"/>
      <c r="AK56" s="198"/>
      <c r="AL56" s="198"/>
      <c r="AM56" s="198"/>
      <c r="AN56" s="198"/>
      <c r="AO56" s="198"/>
      <c r="AP56" s="198"/>
      <c r="AS56" s="198"/>
      <c r="AT56" s="198"/>
      <c r="AU56" s="198"/>
      <c r="AV56" s="198"/>
      <c r="AW56" s="198"/>
      <c r="AX56" s="198"/>
      <c r="AY56" s="198"/>
      <c r="AZ56" s="198"/>
      <c r="BA56" s="198"/>
      <c r="BB56" s="198"/>
      <c r="BC56" s="198"/>
      <c r="BD56" s="198"/>
      <c r="BE56" s="198"/>
      <c r="BF56" s="198"/>
      <c r="BG56" s="198"/>
      <c r="BH56" s="198"/>
      <c r="BI56" s="198"/>
      <c r="BJ56" s="198"/>
      <c r="BK56" s="198"/>
    </row>
    <row r="57" spans="1:63">
      <c r="A57" s="252" t="str">
        <f>A167</f>
        <v>P1-4 Permeable Pavement - Enhanced</v>
      </c>
      <c r="B57" s="187"/>
      <c r="C57" s="164" t="s">
        <v>29</v>
      </c>
      <c r="D57" s="193"/>
      <c r="E57" s="164" t="s">
        <v>75</v>
      </c>
      <c r="F57" s="289">
        <f>1.7/12*('Site Data'!$F$26*$B57+'Site Data'!$F$27*($B58+$B59)+'Site Data'!$F$28*SUM($D57:$D62))</f>
        <v>0</v>
      </c>
      <c r="G57" s="271" t="s">
        <v>46</v>
      </c>
      <c r="H57" s="272"/>
      <c r="I57" s="265">
        <v>1</v>
      </c>
      <c r="J57" s="299">
        <f>AC153</f>
        <v>0</v>
      </c>
      <c r="K57" s="299">
        <f>F57+J57</f>
        <v>0</v>
      </c>
      <c r="L57" s="308" t="s">
        <v>14</v>
      </c>
      <c r="M57" s="314"/>
      <c r="N57" s="311">
        <f>IF(M57*I57&lt;=K57,M57*I57,K57)</f>
        <v>0</v>
      </c>
      <c r="O57" s="299">
        <f>K57-N57</f>
        <v>0</v>
      </c>
      <c r="P57" s="265"/>
      <c r="Q57" s="302">
        <f>AX153</f>
        <v>0</v>
      </c>
      <c r="R57" s="302">
        <f>1.7/12*('Site Data'!$F$26*B57*'Site Data'!$C$16+'Site Data'!$F$27*(SUMPRODUCT(B58:B59,'Site Data'!$C$19:$C$20))+'Site Data'!$F$28*(SUMPRODUCT(D57:D62,'Site Data'!$C$24:$C$29)))*2.72/43560+Q57</f>
        <v>0</v>
      </c>
      <c r="S57" s="305">
        <f>IF(K57&gt;0,IF(M57&lt;K57,(R57*N57/K57)+(M57-N57)/K57*P57*R57,(R57*N57/K57)+(K57-N57)/K57*P57*R57),0)</f>
        <v>0</v>
      </c>
      <c r="T57" s="302">
        <f>R57-S57</f>
        <v>0</v>
      </c>
      <c r="U57" s="296"/>
      <c r="X57" s="268">
        <f t="shared" ref="X57:AP57" si="10">IF($U57=X$26,$O57,0)</f>
        <v>0</v>
      </c>
      <c r="Y57" s="268">
        <f t="shared" si="10"/>
        <v>0</v>
      </c>
      <c r="Z57" s="268">
        <f t="shared" si="10"/>
        <v>0</v>
      </c>
      <c r="AA57" s="268">
        <f t="shared" si="10"/>
        <v>0</v>
      </c>
      <c r="AB57" s="268">
        <f t="shared" si="10"/>
        <v>0</v>
      </c>
      <c r="AC57" s="268">
        <f t="shared" si="10"/>
        <v>0</v>
      </c>
      <c r="AD57" s="268">
        <f t="shared" si="10"/>
        <v>0</v>
      </c>
      <c r="AE57" s="268">
        <f t="shared" si="10"/>
        <v>0</v>
      </c>
      <c r="AF57" s="268">
        <f t="shared" si="10"/>
        <v>0</v>
      </c>
      <c r="AG57" s="268">
        <f t="shared" si="10"/>
        <v>0</v>
      </c>
      <c r="AH57" s="268">
        <f t="shared" si="10"/>
        <v>0</v>
      </c>
      <c r="AI57" s="268">
        <f t="shared" si="10"/>
        <v>0</v>
      </c>
      <c r="AJ57" s="268">
        <f t="shared" si="10"/>
        <v>0</v>
      </c>
      <c r="AK57" s="268">
        <f t="shared" si="10"/>
        <v>0</v>
      </c>
      <c r="AL57" s="268">
        <f t="shared" si="10"/>
        <v>0</v>
      </c>
      <c r="AM57" s="268">
        <f t="shared" si="10"/>
        <v>0</v>
      </c>
      <c r="AN57" s="268">
        <f t="shared" si="10"/>
        <v>0</v>
      </c>
      <c r="AO57" s="268">
        <f t="shared" si="10"/>
        <v>0</v>
      </c>
      <c r="AP57" s="268">
        <f t="shared" si="10"/>
        <v>0</v>
      </c>
      <c r="AS57" s="268">
        <f t="shared" ref="AS57:BK57" si="11">IF($U57=AS$26,$T57,0)</f>
        <v>0</v>
      </c>
      <c r="AT57" s="268">
        <f t="shared" si="11"/>
        <v>0</v>
      </c>
      <c r="AU57" s="268">
        <f t="shared" si="11"/>
        <v>0</v>
      </c>
      <c r="AV57" s="268">
        <f t="shared" si="11"/>
        <v>0</v>
      </c>
      <c r="AW57" s="268">
        <f t="shared" si="11"/>
        <v>0</v>
      </c>
      <c r="AX57" s="268">
        <f t="shared" si="11"/>
        <v>0</v>
      </c>
      <c r="AY57" s="268">
        <f t="shared" si="11"/>
        <v>0</v>
      </c>
      <c r="AZ57" s="268">
        <f t="shared" si="11"/>
        <v>0</v>
      </c>
      <c r="BA57" s="268">
        <f t="shared" si="11"/>
        <v>0</v>
      </c>
      <c r="BB57" s="268">
        <f t="shared" si="11"/>
        <v>0</v>
      </c>
      <c r="BC57" s="268">
        <f t="shared" si="11"/>
        <v>0</v>
      </c>
      <c r="BD57" s="268">
        <f t="shared" si="11"/>
        <v>0</v>
      </c>
      <c r="BE57" s="268">
        <f t="shared" si="11"/>
        <v>0</v>
      </c>
      <c r="BF57" s="268">
        <f t="shared" si="11"/>
        <v>0</v>
      </c>
      <c r="BG57" s="268">
        <f t="shared" si="11"/>
        <v>0</v>
      </c>
      <c r="BH57" s="268">
        <f t="shared" si="11"/>
        <v>0</v>
      </c>
      <c r="BI57" s="268">
        <f t="shared" si="11"/>
        <v>0</v>
      </c>
      <c r="BJ57" s="268">
        <f t="shared" si="11"/>
        <v>0</v>
      </c>
      <c r="BK57" s="268">
        <f t="shared" si="11"/>
        <v>0</v>
      </c>
    </row>
    <row r="58" spans="1:63">
      <c r="A58" s="253"/>
      <c r="B58" s="188"/>
      <c r="C58" s="165" t="s">
        <v>73</v>
      </c>
      <c r="D58" s="194"/>
      <c r="E58" s="165" t="s">
        <v>76</v>
      </c>
      <c r="F58" s="290"/>
      <c r="G58" s="273"/>
      <c r="H58" s="274"/>
      <c r="I58" s="266"/>
      <c r="J58" s="300"/>
      <c r="K58" s="300"/>
      <c r="L58" s="309"/>
      <c r="M58" s="315"/>
      <c r="N58" s="312"/>
      <c r="O58" s="300"/>
      <c r="P58" s="266"/>
      <c r="Q58" s="303"/>
      <c r="R58" s="303"/>
      <c r="S58" s="306"/>
      <c r="T58" s="303"/>
      <c r="U58" s="297"/>
      <c r="X58" s="269"/>
      <c r="Y58" s="269"/>
      <c r="Z58" s="269"/>
      <c r="AA58" s="269"/>
      <c r="AB58" s="269"/>
      <c r="AC58" s="269"/>
      <c r="AD58" s="269"/>
      <c r="AE58" s="269"/>
      <c r="AF58" s="269"/>
      <c r="AG58" s="269"/>
      <c r="AH58" s="269"/>
      <c r="AI58" s="269"/>
      <c r="AJ58" s="269"/>
      <c r="AK58" s="269"/>
      <c r="AL58" s="269"/>
      <c r="AM58" s="269"/>
      <c r="AN58" s="269"/>
      <c r="AO58" s="269"/>
      <c r="AP58" s="269"/>
      <c r="AS58" s="269"/>
      <c r="AT58" s="269"/>
      <c r="AU58" s="269"/>
      <c r="AV58" s="269"/>
      <c r="AW58" s="269"/>
      <c r="AX58" s="269"/>
      <c r="AY58" s="269"/>
      <c r="AZ58" s="269"/>
      <c r="BA58" s="269"/>
      <c r="BB58" s="269"/>
      <c r="BC58" s="269"/>
      <c r="BD58" s="269"/>
      <c r="BE58" s="269"/>
      <c r="BF58" s="269"/>
      <c r="BG58" s="269"/>
      <c r="BH58" s="269"/>
      <c r="BI58" s="269"/>
      <c r="BJ58" s="269"/>
      <c r="BK58" s="269"/>
    </row>
    <row r="59" spans="1:63">
      <c r="A59" s="253"/>
      <c r="B59" s="188"/>
      <c r="C59" s="165" t="s">
        <v>74</v>
      </c>
      <c r="D59" s="194"/>
      <c r="E59" s="165" t="s">
        <v>77</v>
      </c>
      <c r="F59" s="290"/>
      <c r="G59" s="273"/>
      <c r="H59" s="274"/>
      <c r="I59" s="266"/>
      <c r="J59" s="300"/>
      <c r="K59" s="300"/>
      <c r="L59" s="309"/>
      <c r="M59" s="315"/>
      <c r="N59" s="312"/>
      <c r="O59" s="300"/>
      <c r="P59" s="266"/>
      <c r="Q59" s="303"/>
      <c r="R59" s="303"/>
      <c r="S59" s="306"/>
      <c r="T59" s="303"/>
      <c r="U59" s="297"/>
      <c r="X59" s="269"/>
      <c r="Y59" s="269"/>
      <c r="Z59" s="269"/>
      <c r="AA59" s="269"/>
      <c r="AB59" s="269"/>
      <c r="AC59" s="269"/>
      <c r="AD59" s="269"/>
      <c r="AE59" s="269"/>
      <c r="AF59" s="269"/>
      <c r="AG59" s="269"/>
      <c r="AH59" s="269"/>
      <c r="AI59" s="269"/>
      <c r="AJ59" s="269"/>
      <c r="AK59" s="269"/>
      <c r="AL59" s="269"/>
      <c r="AM59" s="269"/>
      <c r="AN59" s="269"/>
      <c r="AO59" s="269"/>
      <c r="AP59" s="269"/>
      <c r="AS59" s="269"/>
      <c r="AT59" s="269"/>
      <c r="AU59" s="269"/>
      <c r="AV59" s="269"/>
      <c r="AW59" s="269"/>
      <c r="AX59" s="269"/>
      <c r="AY59" s="269"/>
      <c r="AZ59" s="269"/>
      <c r="BA59" s="269"/>
      <c r="BB59" s="269"/>
      <c r="BC59" s="269"/>
      <c r="BD59" s="269"/>
      <c r="BE59" s="269"/>
      <c r="BF59" s="269"/>
      <c r="BG59" s="269"/>
      <c r="BH59" s="269"/>
      <c r="BI59" s="269"/>
      <c r="BJ59" s="269"/>
      <c r="BK59" s="269"/>
    </row>
    <row r="60" spans="1:63">
      <c r="A60" s="253"/>
      <c r="B60" s="222"/>
      <c r="C60" s="166"/>
      <c r="D60" s="194"/>
      <c r="E60" s="167" t="s">
        <v>78</v>
      </c>
      <c r="F60" s="290"/>
      <c r="G60" s="273"/>
      <c r="H60" s="274"/>
      <c r="I60" s="266"/>
      <c r="J60" s="300"/>
      <c r="K60" s="300"/>
      <c r="L60" s="309"/>
      <c r="M60" s="315"/>
      <c r="N60" s="312"/>
      <c r="O60" s="300"/>
      <c r="P60" s="266"/>
      <c r="Q60" s="303"/>
      <c r="R60" s="303"/>
      <c r="S60" s="306"/>
      <c r="T60" s="303"/>
      <c r="U60" s="297"/>
      <c r="X60" s="269"/>
      <c r="Y60" s="269"/>
      <c r="Z60" s="269"/>
      <c r="AA60" s="269"/>
      <c r="AB60" s="269"/>
      <c r="AC60" s="269"/>
      <c r="AD60" s="269"/>
      <c r="AE60" s="269"/>
      <c r="AF60" s="269"/>
      <c r="AG60" s="269"/>
      <c r="AH60" s="269"/>
      <c r="AI60" s="269"/>
      <c r="AJ60" s="269"/>
      <c r="AK60" s="269"/>
      <c r="AL60" s="269"/>
      <c r="AM60" s="269"/>
      <c r="AN60" s="269"/>
      <c r="AO60" s="269"/>
      <c r="AP60" s="269"/>
      <c r="AS60" s="269"/>
      <c r="AT60" s="269"/>
      <c r="AU60" s="269"/>
      <c r="AV60" s="269"/>
      <c r="AW60" s="269"/>
      <c r="AX60" s="269"/>
      <c r="AY60" s="269"/>
      <c r="AZ60" s="269"/>
      <c r="BA60" s="269"/>
      <c r="BB60" s="269"/>
      <c r="BC60" s="269"/>
      <c r="BD60" s="269"/>
      <c r="BE60" s="269"/>
      <c r="BF60" s="269"/>
      <c r="BG60" s="269"/>
      <c r="BH60" s="269"/>
      <c r="BI60" s="269"/>
      <c r="BJ60" s="269"/>
      <c r="BK60" s="269"/>
    </row>
    <row r="61" spans="1:63">
      <c r="A61" s="253"/>
      <c r="B61" s="222"/>
      <c r="C61" s="166"/>
      <c r="D61" s="194"/>
      <c r="E61" s="167" t="s">
        <v>79</v>
      </c>
      <c r="F61" s="290"/>
      <c r="G61" s="273"/>
      <c r="H61" s="274"/>
      <c r="I61" s="266"/>
      <c r="J61" s="300"/>
      <c r="K61" s="300"/>
      <c r="L61" s="309"/>
      <c r="M61" s="315"/>
      <c r="N61" s="312"/>
      <c r="O61" s="300"/>
      <c r="P61" s="266"/>
      <c r="Q61" s="303"/>
      <c r="R61" s="303"/>
      <c r="S61" s="306"/>
      <c r="T61" s="303"/>
      <c r="U61" s="297"/>
      <c r="X61" s="270"/>
      <c r="Y61" s="270"/>
      <c r="Z61" s="270"/>
      <c r="AA61" s="270"/>
      <c r="AB61" s="270"/>
      <c r="AC61" s="270"/>
      <c r="AD61" s="270"/>
      <c r="AE61" s="270"/>
      <c r="AF61" s="270"/>
      <c r="AG61" s="270"/>
      <c r="AH61" s="270"/>
      <c r="AI61" s="270"/>
      <c r="AJ61" s="270"/>
      <c r="AK61" s="270"/>
      <c r="AL61" s="270"/>
      <c r="AM61" s="270"/>
      <c r="AN61" s="270"/>
      <c r="AO61" s="270"/>
      <c r="AP61" s="270"/>
      <c r="AS61" s="270"/>
      <c r="AT61" s="270"/>
      <c r="AU61" s="270"/>
      <c r="AV61" s="270"/>
      <c r="AW61" s="270"/>
      <c r="AX61" s="270"/>
      <c r="AY61" s="270"/>
      <c r="AZ61" s="270"/>
      <c r="BA61" s="270"/>
      <c r="BB61" s="270"/>
      <c r="BC61" s="270"/>
      <c r="BD61" s="270"/>
      <c r="BE61" s="270"/>
      <c r="BF61" s="270"/>
      <c r="BG61" s="270"/>
      <c r="BH61" s="270"/>
      <c r="BI61" s="270"/>
      <c r="BJ61" s="270"/>
      <c r="BK61" s="270"/>
    </row>
    <row r="62" spans="1:63" ht="13.5" thickBot="1">
      <c r="A62" s="254"/>
      <c r="B62" s="225"/>
      <c r="C62" s="214"/>
      <c r="D62" s="213"/>
      <c r="E62" s="215" t="s">
        <v>142</v>
      </c>
      <c r="F62" s="291"/>
      <c r="G62" s="275"/>
      <c r="H62" s="276"/>
      <c r="I62" s="267"/>
      <c r="J62" s="301"/>
      <c r="K62" s="301"/>
      <c r="L62" s="310"/>
      <c r="M62" s="316"/>
      <c r="N62" s="313"/>
      <c r="O62" s="301"/>
      <c r="P62" s="267"/>
      <c r="Q62" s="304"/>
      <c r="R62" s="304"/>
      <c r="S62" s="307"/>
      <c r="T62" s="304"/>
      <c r="U62" s="298"/>
      <c r="X62" s="198"/>
      <c r="Y62" s="198"/>
      <c r="Z62" s="198"/>
      <c r="AA62" s="198"/>
      <c r="AB62" s="198"/>
      <c r="AC62" s="198"/>
      <c r="AD62" s="198"/>
      <c r="AE62" s="198"/>
      <c r="AF62" s="198"/>
      <c r="AG62" s="198"/>
      <c r="AH62" s="198"/>
      <c r="AI62" s="198"/>
      <c r="AJ62" s="198"/>
      <c r="AK62" s="198"/>
      <c r="AL62" s="198"/>
      <c r="AM62" s="198"/>
      <c r="AN62" s="198"/>
      <c r="AO62" s="198"/>
      <c r="AP62" s="198"/>
      <c r="AS62" s="198"/>
      <c r="AT62" s="198"/>
      <c r="AU62" s="198"/>
      <c r="AV62" s="198"/>
      <c r="AW62" s="198"/>
      <c r="AX62" s="198"/>
      <c r="AY62" s="198"/>
      <c r="AZ62" s="198"/>
      <c r="BA62" s="198"/>
      <c r="BB62" s="198"/>
      <c r="BC62" s="198"/>
      <c r="BD62" s="198"/>
      <c r="BE62" s="198"/>
      <c r="BF62" s="198"/>
      <c r="BG62" s="198"/>
      <c r="BH62" s="198"/>
      <c r="BI62" s="198"/>
      <c r="BJ62" s="198"/>
      <c r="BK62" s="198"/>
    </row>
    <row r="63" spans="1:63">
      <c r="A63" s="252" t="str">
        <f>A168</f>
        <v>P1-4 Permeable Pavement - Standard</v>
      </c>
      <c r="B63" s="187"/>
      <c r="C63" s="164" t="s">
        <v>29</v>
      </c>
      <c r="D63" s="193"/>
      <c r="E63" s="164" t="s">
        <v>75</v>
      </c>
      <c r="F63" s="289">
        <f>1.7/12*('Site Data'!$F$26*$B63+'Site Data'!$F$27*($B64+$B65)+'Site Data'!$F$28*SUM($D63:$D68))</f>
        <v>0</v>
      </c>
      <c r="G63" s="277" t="s">
        <v>69</v>
      </c>
      <c r="H63" s="278"/>
      <c r="I63" s="265" t="s">
        <v>14</v>
      </c>
      <c r="J63" s="299">
        <f>AD153</f>
        <v>0</v>
      </c>
      <c r="K63" s="299">
        <f>F63+J63</f>
        <v>0</v>
      </c>
      <c r="L63" s="314"/>
      <c r="M63" s="314"/>
      <c r="N63" s="311">
        <f>IF(L63*0.045&lt;=K63,L63*0.045,K63)</f>
        <v>0</v>
      </c>
      <c r="O63" s="299">
        <f>K63-N63</f>
        <v>0</v>
      </c>
      <c r="P63" s="265">
        <v>0.65</v>
      </c>
      <c r="Q63" s="302">
        <f>AY153</f>
        <v>0</v>
      </c>
      <c r="R63" s="302">
        <f>1.7/12*('Site Data'!$F$26*B63*'Site Data'!$C$16+'Site Data'!$F$27*(SUMPRODUCT(B64:B65,'Site Data'!$C$19:$C$20))+'Site Data'!$F$28*(SUMPRODUCT(D63:D68,'Site Data'!$C$24:$C$29)))*2.72/43560+Q63</f>
        <v>0</v>
      </c>
      <c r="S63" s="305">
        <f>IF(K63&gt;0,IF(M63&lt;K63,(R63*N63/K63)+(M63-N63)/K63*P63*R63,(R63*N63/K63)+(K63-N63)/K63*P63*R63),0)</f>
        <v>0</v>
      </c>
      <c r="T63" s="302">
        <f>R63-S63</f>
        <v>0</v>
      </c>
      <c r="U63" s="296"/>
      <c r="X63" s="268">
        <f t="shared" ref="X63:AP63" si="12">IF($U63=X$26,$O63,0)</f>
        <v>0</v>
      </c>
      <c r="Y63" s="268">
        <f t="shared" si="12"/>
        <v>0</v>
      </c>
      <c r="Z63" s="268">
        <f t="shared" si="12"/>
        <v>0</v>
      </c>
      <c r="AA63" s="268">
        <f t="shared" si="12"/>
        <v>0</v>
      </c>
      <c r="AB63" s="268">
        <f t="shared" si="12"/>
        <v>0</v>
      </c>
      <c r="AC63" s="268">
        <f t="shared" si="12"/>
        <v>0</v>
      </c>
      <c r="AD63" s="268">
        <f t="shared" si="12"/>
        <v>0</v>
      </c>
      <c r="AE63" s="268">
        <f t="shared" si="12"/>
        <v>0</v>
      </c>
      <c r="AF63" s="268">
        <f t="shared" si="12"/>
        <v>0</v>
      </c>
      <c r="AG63" s="268">
        <f t="shared" si="12"/>
        <v>0</v>
      </c>
      <c r="AH63" s="268">
        <f t="shared" si="12"/>
        <v>0</v>
      </c>
      <c r="AI63" s="268">
        <f t="shared" si="12"/>
        <v>0</v>
      </c>
      <c r="AJ63" s="268">
        <f t="shared" si="12"/>
        <v>0</v>
      </c>
      <c r="AK63" s="268">
        <f t="shared" si="12"/>
        <v>0</v>
      </c>
      <c r="AL63" s="268">
        <f t="shared" si="12"/>
        <v>0</v>
      </c>
      <c r="AM63" s="268">
        <f t="shared" si="12"/>
        <v>0</v>
      </c>
      <c r="AN63" s="268">
        <f t="shared" si="12"/>
        <v>0</v>
      </c>
      <c r="AO63" s="268">
        <f t="shared" si="12"/>
        <v>0</v>
      </c>
      <c r="AP63" s="268">
        <f t="shared" si="12"/>
        <v>0</v>
      </c>
      <c r="AS63" s="268">
        <f t="shared" ref="AS63:BK63" si="13">IF($U63=AS$26,$T63,0)</f>
        <v>0</v>
      </c>
      <c r="AT63" s="268">
        <f t="shared" si="13"/>
        <v>0</v>
      </c>
      <c r="AU63" s="268">
        <f t="shared" si="13"/>
        <v>0</v>
      </c>
      <c r="AV63" s="268">
        <f t="shared" si="13"/>
        <v>0</v>
      </c>
      <c r="AW63" s="268">
        <f t="shared" si="13"/>
        <v>0</v>
      </c>
      <c r="AX63" s="268">
        <f t="shared" si="13"/>
        <v>0</v>
      </c>
      <c r="AY63" s="268">
        <f t="shared" si="13"/>
        <v>0</v>
      </c>
      <c r="AZ63" s="268">
        <f t="shared" si="13"/>
        <v>0</v>
      </c>
      <c r="BA63" s="268">
        <f t="shared" si="13"/>
        <v>0</v>
      </c>
      <c r="BB63" s="268">
        <f t="shared" si="13"/>
        <v>0</v>
      </c>
      <c r="BC63" s="268">
        <f t="shared" si="13"/>
        <v>0</v>
      </c>
      <c r="BD63" s="268">
        <f t="shared" si="13"/>
        <v>0</v>
      </c>
      <c r="BE63" s="268">
        <f t="shared" si="13"/>
        <v>0</v>
      </c>
      <c r="BF63" s="268">
        <f t="shared" si="13"/>
        <v>0</v>
      </c>
      <c r="BG63" s="268">
        <f t="shared" si="13"/>
        <v>0</v>
      </c>
      <c r="BH63" s="268">
        <f t="shared" si="13"/>
        <v>0</v>
      </c>
      <c r="BI63" s="268">
        <f t="shared" si="13"/>
        <v>0</v>
      </c>
      <c r="BJ63" s="268">
        <f t="shared" si="13"/>
        <v>0</v>
      </c>
      <c r="BK63" s="268">
        <f t="shared" si="13"/>
        <v>0</v>
      </c>
    </row>
    <row r="64" spans="1:63">
      <c r="A64" s="253"/>
      <c r="B64" s="188"/>
      <c r="C64" s="165" t="s">
        <v>73</v>
      </c>
      <c r="D64" s="194"/>
      <c r="E64" s="165" t="s">
        <v>76</v>
      </c>
      <c r="F64" s="290"/>
      <c r="G64" s="279"/>
      <c r="H64" s="280"/>
      <c r="I64" s="266"/>
      <c r="J64" s="300"/>
      <c r="K64" s="300"/>
      <c r="L64" s="315"/>
      <c r="M64" s="315"/>
      <c r="N64" s="312"/>
      <c r="O64" s="300"/>
      <c r="P64" s="266"/>
      <c r="Q64" s="303"/>
      <c r="R64" s="303"/>
      <c r="S64" s="306"/>
      <c r="T64" s="303"/>
      <c r="U64" s="297"/>
      <c r="X64" s="269"/>
      <c r="Y64" s="269"/>
      <c r="Z64" s="269"/>
      <c r="AA64" s="269"/>
      <c r="AB64" s="269"/>
      <c r="AC64" s="269"/>
      <c r="AD64" s="269"/>
      <c r="AE64" s="269"/>
      <c r="AF64" s="269"/>
      <c r="AG64" s="269"/>
      <c r="AH64" s="269"/>
      <c r="AI64" s="269"/>
      <c r="AJ64" s="269"/>
      <c r="AK64" s="269"/>
      <c r="AL64" s="269"/>
      <c r="AM64" s="269"/>
      <c r="AN64" s="269"/>
      <c r="AO64" s="269"/>
      <c r="AP64" s="269"/>
      <c r="AS64" s="269"/>
      <c r="AT64" s="269"/>
      <c r="AU64" s="269"/>
      <c r="AV64" s="269"/>
      <c r="AW64" s="269"/>
      <c r="AX64" s="269"/>
      <c r="AY64" s="269"/>
      <c r="AZ64" s="269"/>
      <c r="BA64" s="269"/>
      <c r="BB64" s="269"/>
      <c r="BC64" s="269"/>
      <c r="BD64" s="269"/>
      <c r="BE64" s="269"/>
      <c r="BF64" s="269"/>
      <c r="BG64" s="269"/>
      <c r="BH64" s="269"/>
      <c r="BI64" s="269"/>
      <c r="BJ64" s="269"/>
      <c r="BK64" s="269"/>
    </row>
    <row r="65" spans="1:63">
      <c r="A65" s="253"/>
      <c r="B65" s="188"/>
      <c r="C65" s="165" t="s">
        <v>74</v>
      </c>
      <c r="D65" s="194"/>
      <c r="E65" s="165" t="s">
        <v>77</v>
      </c>
      <c r="F65" s="290"/>
      <c r="G65" s="279"/>
      <c r="H65" s="280"/>
      <c r="I65" s="266"/>
      <c r="J65" s="300"/>
      <c r="K65" s="300"/>
      <c r="L65" s="315"/>
      <c r="M65" s="315"/>
      <c r="N65" s="312"/>
      <c r="O65" s="300"/>
      <c r="P65" s="266"/>
      <c r="Q65" s="303"/>
      <c r="R65" s="303"/>
      <c r="S65" s="306"/>
      <c r="T65" s="303"/>
      <c r="U65" s="297"/>
      <c r="X65" s="269"/>
      <c r="Y65" s="269"/>
      <c r="Z65" s="269"/>
      <c r="AA65" s="269"/>
      <c r="AB65" s="269"/>
      <c r="AC65" s="269"/>
      <c r="AD65" s="269"/>
      <c r="AE65" s="269"/>
      <c r="AF65" s="269"/>
      <c r="AG65" s="269"/>
      <c r="AH65" s="269"/>
      <c r="AI65" s="269"/>
      <c r="AJ65" s="269"/>
      <c r="AK65" s="269"/>
      <c r="AL65" s="269"/>
      <c r="AM65" s="269"/>
      <c r="AN65" s="269"/>
      <c r="AO65" s="269"/>
      <c r="AP65" s="269"/>
      <c r="AS65" s="269"/>
      <c r="AT65" s="269"/>
      <c r="AU65" s="269"/>
      <c r="AV65" s="269"/>
      <c r="AW65" s="269"/>
      <c r="AX65" s="269"/>
      <c r="AY65" s="269"/>
      <c r="AZ65" s="269"/>
      <c r="BA65" s="269"/>
      <c r="BB65" s="269"/>
      <c r="BC65" s="269"/>
      <c r="BD65" s="269"/>
      <c r="BE65" s="269"/>
      <c r="BF65" s="269"/>
      <c r="BG65" s="269"/>
      <c r="BH65" s="269"/>
      <c r="BI65" s="269"/>
      <c r="BJ65" s="269"/>
      <c r="BK65" s="269"/>
    </row>
    <row r="66" spans="1:63">
      <c r="A66" s="253"/>
      <c r="B66" s="222"/>
      <c r="C66" s="166"/>
      <c r="D66" s="194"/>
      <c r="E66" s="167" t="s">
        <v>78</v>
      </c>
      <c r="F66" s="290"/>
      <c r="G66" s="279"/>
      <c r="H66" s="280"/>
      <c r="I66" s="266"/>
      <c r="J66" s="300"/>
      <c r="K66" s="300"/>
      <c r="L66" s="315"/>
      <c r="M66" s="315"/>
      <c r="N66" s="312"/>
      <c r="O66" s="300"/>
      <c r="P66" s="266"/>
      <c r="Q66" s="303"/>
      <c r="R66" s="303"/>
      <c r="S66" s="306"/>
      <c r="T66" s="303"/>
      <c r="U66" s="297"/>
      <c r="X66" s="269"/>
      <c r="Y66" s="269"/>
      <c r="Z66" s="269"/>
      <c r="AA66" s="269"/>
      <c r="AB66" s="269"/>
      <c r="AC66" s="269"/>
      <c r="AD66" s="269"/>
      <c r="AE66" s="269"/>
      <c r="AF66" s="269"/>
      <c r="AG66" s="269"/>
      <c r="AH66" s="269"/>
      <c r="AI66" s="269"/>
      <c r="AJ66" s="269"/>
      <c r="AK66" s="269"/>
      <c r="AL66" s="269"/>
      <c r="AM66" s="269"/>
      <c r="AN66" s="269"/>
      <c r="AO66" s="269"/>
      <c r="AP66" s="269"/>
      <c r="AS66" s="269"/>
      <c r="AT66" s="269"/>
      <c r="AU66" s="269"/>
      <c r="AV66" s="269"/>
      <c r="AW66" s="269"/>
      <c r="AX66" s="269"/>
      <c r="AY66" s="269"/>
      <c r="AZ66" s="269"/>
      <c r="BA66" s="269"/>
      <c r="BB66" s="269"/>
      <c r="BC66" s="269"/>
      <c r="BD66" s="269"/>
      <c r="BE66" s="269"/>
      <c r="BF66" s="269"/>
      <c r="BG66" s="269"/>
      <c r="BH66" s="269"/>
      <c r="BI66" s="269"/>
      <c r="BJ66" s="269"/>
      <c r="BK66" s="269"/>
    </row>
    <row r="67" spans="1:63">
      <c r="A67" s="253"/>
      <c r="B67" s="222"/>
      <c r="C67" s="166"/>
      <c r="D67" s="194"/>
      <c r="E67" s="167" t="s">
        <v>79</v>
      </c>
      <c r="F67" s="290"/>
      <c r="G67" s="279"/>
      <c r="H67" s="280"/>
      <c r="I67" s="266"/>
      <c r="J67" s="300"/>
      <c r="K67" s="300"/>
      <c r="L67" s="315"/>
      <c r="M67" s="315"/>
      <c r="N67" s="312"/>
      <c r="O67" s="300"/>
      <c r="P67" s="266"/>
      <c r="Q67" s="303"/>
      <c r="R67" s="303"/>
      <c r="S67" s="306"/>
      <c r="T67" s="303"/>
      <c r="U67" s="297"/>
      <c r="X67" s="270"/>
      <c r="Y67" s="270"/>
      <c r="Z67" s="270"/>
      <c r="AA67" s="270"/>
      <c r="AB67" s="270"/>
      <c r="AC67" s="270"/>
      <c r="AD67" s="270"/>
      <c r="AE67" s="270"/>
      <c r="AF67" s="270"/>
      <c r="AG67" s="270"/>
      <c r="AH67" s="270"/>
      <c r="AI67" s="270"/>
      <c r="AJ67" s="270"/>
      <c r="AK67" s="270"/>
      <c r="AL67" s="270"/>
      <c r="AM67" s="270"/>
      <c r="AN67" s="270"/>
      <c r="AO67" s="270"/>
      <c r="AP67" s="270"/>
      <c r="AS67" s="270"/>
      <c r="AT67" s="270"/>
      <c r="AU67" s="270"/>
      <c r="AV67" s="270"/>
      <c r="AW67" s="270"/>
      <c r="AX67" s="270"/>
      <c r="AY67" s="270"/>
      <c r="AZ67" s="270"/>
      <c r="BA67" s="270"/>
      <c r="BB67" s="270"/>
      <c r="BC67" s="270"/>
      <c r="BD67" s="270"/>
      <c r="BE67" s="270"/>
      <c r="BF67" s="270"/>
      <c r="BG67" s="270"/>
      <c r="BH67" s="270"/>
      <c r="BI67" s="270"/>
      <c r="BJ67" s="270"/>
      <c r="BK67" s="270"/>
    </row>
    <row r="68" spans="1:63" ht="13.5" thickBot="1">
      <c r="A68" s="254"/>
      <c r="B68" s="225"/>
      <c r="C68" s="214"/>
      <c r="D68" s="213"/>
      <c r="E68" s="215" t="s">
        <v>142</v>
      </c>
      <c r="F68" s="291"/>
      <c r="G68" s="281"/>
      <c r="H68" s="282"/>
      <c r="I68" s="267"/>
      <c r="J68" s="301"/>
      <c r="K68" s="301"/>
      <c r="L68" s="316"/>
      <c r="M68" s="316"/>
      <c r="N68" s="313"/>
      <c r="O68" s="301"/>
      <c r="P68" s="267"/>
      <c r="Q68" s="304"/>
      <c r="R68" s="304"/>
      <c r="S68" s="307"/>
      <c r="T68" s="304"/>
      <c r="U68" s="298"/>
      <c r="X68" s="198"/>
      <c r="Y68" s="198"/>
      <c r="Z68" s="198"/>
      <c r="AA68" s="198"/>
      <c r="AB68" s="198"/>
      <c r="AC68" s="198"/>
      <c r="AD68" s="198"/>
      <c r="AE68" s="198"/>
      <c r="AF68" s="198"/>
      <c r="AG68" s="198"/>
      <c r="AH68" s="198"/>
      <c r="AI68" s="198"/>
      <c r="AJ68" s="198"/>
      <c r="AK68" s="198"/>
      <c r="AL68" s="198"/>
      <c r="AM68" s="198"/>
      <c r="AN68" s="198"/>
      <c r="AO68" s="198"/>
      <c r="AP68" s="198"/>
      <c r="AS68" s="198"/>
      <c r="AT68" s="198"/>
      <c r="AU68" s="198"/>
      <c r="AV68" s="198"/>
      <c r="AW68" s="198"/>
      <c r="AX68" s="198"/>
      <c r="AY68" s="198"/>
      <c r="AZ68" s="198"/>
      <c r="BA68" s="198"/>
      <c r="BB68" s="198"/>
      <c r="BC68" s="198"/>
      <c r="BD68" s="198"/>
      <c r="BE68" s="198"/>
      <c r="BF68" s="198"/>
      <c r="BG68" s="198"/>
      <c r="BH68" s="198"/>
      <c r="BI68" s="198"/>
      <c r="BJ68" s="198"/>
      <c r="BK68" s="198"/>
    </row>
    <row r="69" spans="1:63">
      <c r="A69" s="252" t="str">
        <f>A169</f>
        <v>B1-5 Bioretention - Enhanced</v>
      </c>
      <c r="B69" s="187"/>
      <c r="C69" s="164" t="s">
        <v>29</v>
      </c>
      <c r="D69" s="193"/>
      <c r="E69" s="164" t="s">
        <v>75</v>
      </c>
      <c r="F69" s="289">
        <f>1.7/12*('Site Data'!$F$26*$B69+'Site Data'!$F$27*($B70+$B71)+'Site Data'!$F$28*SUM($D69:$D74))</f>
        <v>0</v>
      </c>
      <c r="G69" s="277" t="s">
        <v>47</v>
      </c>
      <c r="H69" s="278"/>
      <c r="I69" s="265">
        <v>1</v>
      </c>
      <c r="J69" s="299">
        <f>AE153</f>
        <v>0</v>
      </c>
      <c r="K69" s="299">
        <f>F69+J69</f>
        <v>0</v>
      </c>
      <c r="L69" s="308" t="s">
        <v>14</v>
      </c>
      <c r="M69" s="314"/>
      <c r="N69" s="311">
        <f>IF(M69*I69&lt;=K69,M69*I69,K69)</f>
        <v>0</v>
      </c>
      <c r="O69" s="299">
        <f>K69-N69</f>
        <v>0</v>
      </c>
      <c r="P69" s="265"/>
      <c r="Q69" s="302">
        <f>AZ153</f>
        <v>0</v>
      </c>
      <c r="R69" s="302">
        <f>1.7/12*('Site Data'!$F$26*B69*'Site Data'!$C$16+'Site Data'!$F$27*(SUMPRODUCT(B70:B71,'Site Data'!$C$19:$C$20))+'Site Data'!$F$28*(SUMPRODUCT(D69:D74,'Site Data'!$C$24:$C$29)))*2.72/43560+Q69</f>
        <v>0</v>
      </c>
      <c r="S69" s="305">
        <f>IF(K69&gt;0,IF(M69&lt;K69,(R69*N69/K69)+(M69-N69)/K69*P69*R69,(R69*N69/K69)+(K69-N69)/K69*P69*R69),0)</f>
        <v>0</v>
      </c>
      <c r="T69" s="302">
        <f>R69-S69</f>
        <v>0</v>
      </c>
      <c r="U69" s="296"/>
      <c r="X69" s="268">
        <f t="shared" ref="X69:AP69" si="14">IF($U69=X$26,$O69,0)</f>
        <v>0</v>
      </c>
      <c r="Y69" s="268">
        <f t="shared" si="14"/>
        <v>0</v>
      </c>
      <c r="Z69" s="268">
        <f t="shared" si="14"/>
        <v>0</v>
      </c>
      <c r="AA69" s="268">
        <f t="shared" si="14"/>
        <v>0</v>
      </c>
      <c r="AB69" s="268">
        <f t="shared" si="14"/>
        <v>0</v>
      </c>
      <c r="AC69" s="268">
        <f t="shared" si="14"/>
        <v>0</v>
      </c>
      <c r="AD69" s="268">
        <f t="shared" si="14"/>
        <v>0</v>
      </c>
      <c r="AE69" s="268">
        <f t="shared" si="14"/>
        <v>0</v>
      </c>
      <c r="AF69" s="268">
        <f t="shared" si="14"/>
        <v>0</v>
      </c>
      <c r="AG69" s="268">
        <f t="shared" si="14"/>
        <v>0</v>
      </c>
      <c r="AH69" s="268">
        <f t="shared" si="14"/>
        <v>0</v>
      </c>
      <c r="AI69" s="268">
        <f t="shared" si="14"/>
        <v>0</v>
      </c>
      <c r="AJ69" s="268">
        <f t="shared" si="14"/>
        <v>0</v>
      </c>
      <c r="AK69" s="268">
        <f t="shared" si="14"/>
        <v>0</v>
      </c>
      <c r="AL69" s="268">
        <f t="shared" si="14"/>
        <v>0</v>
      </c>
      <c r="AM69" s="268">
        <f t="shared" si="14"/>
        <v>0</v>
      </c>
      <c r="AN69" s="268">
        <f t="shared" si="14"/>
        <v>0</v>
      </c>
      <c r="AO69" s="268">
        <f t="shared" si="14"/>
        <v>0</v>
      </c>
      <c r="AP69" s="268">
        <f t="shared" si="14"/>
        <v>0</v>
      </c>
      <c r="AS69" s="268">
        <f t="shared" ref="AS69:BK69" si="15">IF($U69=AS$26,$T69,0)</f>
        <v>0</v>
      </c>
      <c r="AT69" s="268">
        <f t="shared" si="15"/>
        <v>0</v>
      </c>
      <c r="AU69" s="268">
        <f t="shared" si="15"/>
        <v>0</v>
      </c>
      <c r="AV69" s="268">
        <f t="shared" si="15"/>
        <v>0</v>
      </c>
      <c r="AW69" s="268">
        <f t="shared" si="15"/>
        <v>0</v>
      </c>
      <c r="AX69" s="268">
        <f t="shared" si="15"/>
        <v>0</v>
      </c>
      <c r="AY69" s="268">
        <f t="shared" si="15"/>
        <v>0</v>
      </c>
      <c r="AZ69" s="268">
        <f t="shared" si="15"/>
        <v>0</v>
      </c>
      <c r="BA69" s="268">
        <f t="shared" si="15"/>
        <v>0</v>
      </c>
      <c r="BB69" s="268">
        <f t="shared" si="15"/>
        <v>0</v>
      </c>
      <c r="BC69" s="268">
        <f t="shared" si="15"/>
        <v>0</v>
      </c>
      <c r="BD69" s="268">
        <f t="shared" si="15"/>
        <v>0</v>
      </c>
      <c r="BE69" s="268">
        <f t="shared" si="15"/>
        <v>0</v>
      </c>
      <c r="BF69" s="268">
        <f t="shared" si="15"/>
        <v>0</v>
      </c>
      <c r="BG69" s="268">
        <f t="shared" si="15"/>
        <v>0</v>
      </c>
      <c r="BH69" s="268">
        <f t="shared" si="15"/>
        <v>0</v>
      </c>
      <c r="BI69" s="268">
        <f t="shared" si="15"/>
        <v>0</v>
      </c>
      <c r="BJ69" s="268">
        <f t="shared" si="15"/>
        <v>0</v>
      </c>
      <c r="BK69" s="268">
        <f t="shared" si="15"/>
        <v>0</v>
      </c>
    </row>
    <row r="70" spans="1:63">
      <c r="A70" s="253"/>
      <c r="B70" s="188"/>
      <c r="C70" s="165" t="s">
        <v>73</v>
      </c>
      <c r="D70" s="194"/>
      <c r="E70" s="165" t="s">
        <v>76</v>
      </c>
      <c r="F70" s="290"/>
      <c r="G70" s="279"/>
      <c r="H70" s="280"/>
      <c r="I70" s="266"/>
      <c r="J70" s="300"/>
      <c r="K70" s="300"/>
      <c r="L70" s="309"/>
      <c r="M70" s="315"/>
      <c r="N70" s="312"/>
      <c r="O70" s="300"/>
      <c r="P70" s="266"/>
      <c r="Q70" s="303"/>
      <c r="R70" s="303"/>
      <c r="S70" s="306"/>
      <c r="T70" s="303"/>
      <c r="U70" s="297"/>
      <c r="X70" s="269"/>
      <c r="Y70" s="269"/>
      <c r="Z70" s="269"/>
      <c r="AA70" s="269"/>
      <c r="AB70" s="269"/>
      <c r="AC70" s="269"/>
      <c r="AD70" s="269"/>
      <c r="AE70" s="269"/>
      <c r="AF70" s="269"/>
      <c r="AG70" s="269"/>
      <c r="AH70" s="269"/>
      <c r="AI70" s="269"/>
      <c r="AJ70" s="269"/>
      <c r="AK70" s="269"/>
      <c r="AL70" s="269"/>
      <c r="AM70" s="269"/>
      <c r="AN70" s="269"/>
      <c r="AO70" s="269"/>
      <c r="AP70" s="269"/>
      <c r="AS70" s="269"/>
      <c r="AT70" s="269"/>
      <c r="AU70" s="269"/>
      <c r="AV70" s="269"/>
      <c r="AW70" s="269"/>
      <c r="AX70" s="269"/>
      <c r="AY70" s="269"/>
      <c r="AZ70" s="269"/>
      <c r="BA70" s="269"/>
      <c r="BB70" s="269"/>
      <c r="BC70" s="269"/>
      <c r="BD70" s="269"/>
      <c r="BE70" s="269"/>
      <c r="BF70" s="269"/>
      <c r="BG70" s="269"/>
      <c r="BH70" s="269"/>
      <c r="BI70" s="269"/>
      <c r="BJ70" s="269"/>
      <c r="BK70" s="269"/>
    </row>
    <row r="71" spans="1:63">
      <c r="A71" s="253"/>
      <c r="B71" s="188"/>
      <c r="C71" s="165" t="s">
        <v>74</v>
      </c>
      <c r="D71" s="194"/>
      <c r="E71" s="165" t="s">
        <v>77</v>
      </c>
      <c r="F71" s="290"/>
      <c r="G71" s="279"/>
      <c r="H71" s="280"/>
      <c r="I71" s="266"/>
      <c r="J71" s="300"/>
      <c r="K71" s="300"/>
      <c r="L71" s="309"/>
      <c r="M71" s="315"/>
      <c r="N71" s="312"/>
      <c r="O71" s="300"/>
      <c r="P71" s="266"/>
      <c r="Q71" s="303"/>
      <c r="R71" s="303"/>
      <c r="S71" s="306"/>
      <c r="T71" s="303"/>
      <c r="U71" s="297"/>
      <c r="X71" s="269"/>
      <c r="Y71" s="269"/>
      <c r="Z71" s="269"/>
      <c r="AA71" s="269"/>
      <c r="AB71" s="269"/>
      <c r="AC71" s="269"/>
      <c r="AD71" s="269"/>
      <c r="AE71" s="269"/>
      <c r="AF71" s="269"/>
      <c r="AG71" s="269"/>
      <c r="AH71" s="269"/>
      <c r="AI71" s="269"/>
      <c r="AJ71" s="269"/>
      <c r="AK71" s="269"/>
      <c r="AL71" s="269"/>
      <c r="AM71" s="269"/>
      <c r="AN71" s="269"/>
      <c r="AO71" s="269"/>
      <c r="AP71" s="269"/>
      <c r="AS71" s="269"/>
      <c r="AT71" s="269"/>
      <c r="AU71" s="269"/>
      <c r="AV71" s="269"/>
      <c r="AW71" s="269"/>
      <c r="AX71" s="269"/>
      <c r="AY71" s="269"/>
      <c r="AZ71" s="269"/>
      <c r="BA71" s="269"/>
      <c r="BB71" s="269"/>
      <c r="BC71" s="269"/>
      <c r="BD71" s="269"/>
      <c r="BE71" s="269"/>
      <c r="BF71" s="269"/>
      <c r="BG71" s="269"/>
      <c r="BH71" s="269"/>
      <c r="BI71" s="269"/>
      <c r="BJ71" s="269"/>
      <c r="BK71" s="269"/>
    </row>
    <row r="72" spans="1:63">
      <c r="A72" s="253"/>
      <c r="B72" s="222"/>
      <c r="C72" s="166"/>
      <c r="D72" s="194"/>
      <c r="E72" s="167" t="s">
        <v>78</v>
      </c>
      <c r="F72" s="290"/>
      <c r="G72" s="279"/>
      <c r="H72" s="280"/>
      <c r="I72" s="266"/>
      <c r="J72" s="300"/>
      <c r="K72" s="300"/>
      <c r="L72" s="309"/>
      <c r="M72" s="315"/>
      <c r="N72" s="312"/>
      <c r="O72" s="300"/>
      <c r="P72" s="266"/>
      <c r="Q72" s="303"/>
      <c r="R72" s="303"/>
      <c r="S72" s="306"/>
      <c r="T72" s="303"/>
      <c r="U72" s="297"/>
      <c r="X72" s="269"/>
      <c r="Y72" s="269"/>
      <c r="Z72" s="269"/>
      <c r="AA72" s="269"/>
      <c r="AB72" s="269"/>
      <c r="AC72" s="269"/>
      <c r="AD72" s="269"/>
      <c r="AE72" s="269"/>
      <c r="AF72" s="269"/>
      <c r="AG72" s="269"/>
      <c r="AH72" s="269"/>
      <c r="AI72" s="269"/>
      <c r="AJ72" s="269"/>
      <c r="AK72" s="269"/>
      <c r="AL72" s="269"/>
      <c r="AM72" s="269"/>
      <c r="AN72" s="269"/>
      <c r="AO72" s="269"/>
      <c r="AP72" s="269"/>
      <c r="AS72" s="269"/>
      <c r="AT72" s="269"/>
      <c r="AU72" s="269"/>
      <c r="AV72" s="269"/>
      <c r="AW72" s="269"/>
      <c r="AX72" s="269"/>
      <c r="AY72" s="269"/>
      <c r="AZ72" s="269"/>
      <c r="BA72" s="269"/>
      <c r="BB72" s="269"/>
      <c r="BC72" s="269"/>
      <c r="BD72" s="269"/>
      <c r="BE72" s="269"/>
      <c r="BF72" s="269"/>
      <c r="BG72" s="269"/>
      <c r="BH72" s="269"/>
      <c r="BI72" s="269"/>
      <c r="BJ72" s="269"/>
      <c r="BK72" s="269"/>
    </row>
    <row r="73" spans="1:63">
      <c r="A73" s="253"/>
      <c r="B73" s="222"/>
      <c r="C73" s="166"/>
      <c r="D73" s="194"/>
      <c r="E73" s="167" t="s">
        <v>79</v>
      </c>
      <c r="F73" s="290"/>
      <c r="G73" s="279"/>
      <c r="H73" s="280"/>
      <c r="I73" s="266"/>
      <c r="J73" s="300"/>
      <c r="K73" s="300"/>
      <c r="L73" s="309"/>
      <c r="M73" s="315"/>
      <c r="N73" s="312"/>
      <c r="O73" s="300"/>
      <c r="P73" s="266"/>
      <c r="Q73" s="303"/>
      <c r="R73" s="303"/>
      <c r="S73" s="306"/>
      <c r="T73" s="303"/>
      <c r="U73" s="297"/>
      <c r="X73" s="270"/>
      <c r="Y73" s="270"/>
      <c r="Z73" s="270"/>
      <c r="AA73" s="270"/>
      <c r="AB73" s="270"/>
      <c r="AC73" s="270"/>
      <c r="AD73" s="270"/>
      <c r="AE73" s="270"/>
      <c r="AF73" s="270"/>
      <c r="AG73" s="270"/>
      <c r="AH73" s="270"/>
      <c r="AI73" s="270"/>
      <c r="AJ73" s="270"/>
      <c r="AK73" s="270"/>
      <c r="AL73" s="270"/>
      <c r="AM73" s="270"/>
      <c r="AN73" s="270"/>
      <c r="AO73" s="270"/>
      <c r="AP73" s="270"/>
      <c r="AS73" s="270"/>
      <c r="AT73" s="270"/>
      <c r="AU73" s="270"/>
      <c r="AV73" s="270"/>
      <c r="AW73" s="270"/>
      <c r="AX73" s="270"/>
      <c r="AY73" s="270"/>
      <c r="AZ73" s="270"/>
      <c r="BA73" s="270"/>
      <c r="BB73" s="270"/>
      <c r="BC73" s="270"/>
      <c r="BD73" s="270"/>
      <c r="BE73" s="270"/>
      <c r="BF73" s="270"/>
      <c r="BG73" s="270"/>
      <c r="BH73" s="270"/>
      <c r="BI73" s="270"/>
      <c r="BJ73" s="270"/>
      <c r="BK73" s="270"/>
    </row>
    <row r="74" spans="1:63" ht="13.5" thickBot="1">
      <c r="A74" s="254"/>
      <c r="B74" s="225"/>
      <c r="C74" s="214"/>
      <c r="D74" s="213"/>
      <c r="E74" s="215" t="s">
        <v>142</v>
      </c>
      <c r="F74" s="291"/>
      <c r="G74" s="281"/>
      <c r="H74" s="282"/>
      <c r="I74" s="267"/>
      <c r="J74" s="301"/>
      <c r="K74" s="301"/>
      <c r="L74" s="310"/>
      <c r="M74" s="316"/>
      <c r="N74" s="313"/>
      <c r="O74" s="301"/>
      <c r="P74" s="267"/>
      <c r="Q74" s="304"/>
      <c r="R74" s="304"/>
      <c r="S74" s="307"/>
      <c r="T74" s="304"/>
      <c r="U74" s="298"/>
      <c r="X74" s="198"/>
      <c r="Y74" s="198"/>
      <c r="Z74" s="198"/>
      <c r="AA74" s="198"/>
      <c r="AB74" s="198"/>
      <c r="AC74" s="198"/>
      <c r="AD74" s="198"/>
      <c r="AE74" s="198"/>
      <c r="AF74" s="198"/>
      <c r="AG74" s="198"/>
      <c r="AH74" s="198"/>
      <c r="AI74" s="198"/>
      <c r="AJ74" s="198"/>
      <c r="AK74" s="198"/>
      <c r="AL74" s="198"/>
      <c r="AM74" s="198"/>
      <c r="AN74" s="198"/>
      <c r="AO74" s="198"/>
      <c r="AP74" s="198"/>
      <c r="AS74" s="198"/>
      <c r="AT74" s="198"/>
      <c r="AU74" s="198"/>
      <c r="AV74" s="198"/>
      <c r="AW74" s="198"/>
      <c r="AX74" s="198"/>
      <c r="AY74" s="198"/>
      <c r="AZ74" s="198"/>
      <c r="BA74" s="198"/>
      <c r="BB74" s="198"/>
      <c r="BC74" s="198"/>
      <c r="BD74" s="198"/>
      <c r="BE74" s="198"/>
      <c r="BF74" s="198"/>
      <c r="BG74" s="198"/>
      <c r="BH74" s="198"/>
      <c r="BI74" s="198"/>
      <c r="BJ74" s="198"/>
      <c r="BK74" s="198"/>
    </row>
    <row r="75" spans="1:63">
      <c r="A75" s="252" t="str">
        <f>A170</f>
        <v>B1-5 Bioretention - Standard</v>
      </c>
      <c r="B75" s="187"/>
      <c r="C75" s="164" t="s">
        <v>29</v>
      </c>
      <c r="D75" s="193"/>
      <c r="E75" s="164" t="s">
        <v>75</v>
      </c>
      <c r="F75" s="289">
        <f>1.7/12*('Site Data'!$F$26*$B75+'Site Data'!$F$27*($B76+$B77)+'Site Data'!$F$28*SUM($D75:$D80))</f>
        <v>0</v>
      </c>
      <c r="G75" s="277" t="s">
        <v>68</v>
      </c>
      <c r="H75" s="278"/>
      <c r="I75" s="265">
        <v>0.6</v>
      </c>
      <c r="J75" s="299">
        <f>AF153</f>
        <v>0</v>
      </c>
      <c r="K75" s="299">
        <f>F75+J75</f>
        <v>0</v>
      </c>
      <c r="L75" s="308" t="s">
        <v>14</v>
      </c>
      <c r="M75" s="314"/>
      <c r="N75" s="311">
        <f>IF(M75*I75&lt;=K75,M75*I75,K75)</f>
        <v>0</v>
      </c>
      <c r="O75" s="299">
        <f>K75-N75</f>
        <v>0</v>
      </c>
      <c r="P75" s="265">
        <v>0.5</v>
      </c>
      <c r="Q75" s="302">
        <f>BA153</f>
        <v>0</v>
      </c>
      <c r="R75" s="302">
        <f>1.7/12*('Site Data'!$F$26*B75*'Site Data'!$C$16+'Site Data'!$F$27*(SUMPRODUCT(B76:B77,'Site Data'!$C$19:$C$20))+'Site Data'!$F$28*(SUMPRODUCT(D75:D80,'Site Data'!$C$24:$C$29)))*2.72/43560+Q75</f>
        <v>0</v>
      </c>
      <c r="S75" s="305">
        <f>IF(K75&gt;0,IF(M75&lt;K75,(R75*N75/K75)+(M75-N75)/K75*P75*R75,(R75*N75/K75)+(K75-N75)/K75*P75*R75),0)</f>
        <v>0</v>
      </c>
      <c r="T75" s="302">
        <f>R75-S75</f>
        <v>0</v>
      </c>
      <c r="U75" s="296"/>
      <c r="X75" s="268">
        <f t="shared" ref="X75:AP75" si="16">IF($U75=X$26,$O75,0)</f>
        <v>0</v>
      </c>
      <c r="Y75" s="268">
        <f t="shared" si="16"/>
        <v>0</v>
      </c>
      <c r="Z75" s="268">
        <f t="shared" si="16"/>
        <v>0</v>
      </c>
      <c r="AA75" s="268">
        <f t="shared" si="16"/>
        <v>0</v>
      </c>
      <c r="AB75" s="268">
        <f t="shared" si="16"/>
        <v>0</v>
      </c>
      <c r="AC75" s="268">
        <f t="shared" si="16"/>
        <v>0</v>
      </c>
      <c r="AD75" s="268">
        <f t="shared" si="16"/>
        <v>0</v>
      </c>
      <c r="AE75" s="268">
        <f t="shared" si="16"/>
        <v>0</v>
      </c>
      <c r="AF75" s="268">
        <f t="shared" si="16"/>
        <v>0</v>
      </c>
      <c r="AG75" s="268">
        <f t="shared" si="16"/>
        <v>0</v>
      </c>
      <c r="AH75" s="268">
        <f t="shared" si="16"/>
        <v>0</v>
      </c>
      <c r="AI75" s="268">
        <f t="shared" si="16"/>
        <v>0</v>
      </c>
      <c r="AJ75" s="268">
        <f t="shared" si="16"/>
        <v>0</v>
      </c>
      <c r="AK75" s="268">
        <f t="shared" si="16"/>
        <v>0</v>
      </c>
      <c r="AL75" s="268">
        <f t="shared" si="16"/>
        <v>0</v>
      </c>
      <c r="AM75" s="268">
        <f t="shared" si="16"/>
        <v>0</v>
      </c>
      <c r="AN75" s="268">
        <f t="shared" si="16"/>
        <v>0</v>
      </c>
      <c r="AO75" s="268">
        <f t="shared" si="16"/>
        <v>0</v>
      </c>
      <c r="AP75" s="268">
        <f t="shared" si="16"/>
        <v>0</v>
      </c>
      <c r="AS75" s="268">
        <f t="shared" ref="AS75:BK75" si="17">IF($U75=AS$26,$T75,0)</f>
        <v>0</v>
      </c>
      <c r="AT75" s="268">
        <f t="shared" si="17"/>
        <v>0</v>
      </c>
      <c r="AU75" s="268">
        <f t="shared" si="17"/>
        <v>0</v>
      </c>
      <c r="AV75" s="268">
        <f t="shared" si="17"/>
        <v>0</v>
      </c>
      <c r="AW75" s="268">
        <f t="shared" si="17"/>
        <v>0</v>
      </c>
      <c r="AX75" s="268">
        <f t="shared" si="17"/>
        <v>0</v>
      </c>
      <c r="AY75" s="268">
        <f t="shared" si="17"/>
        <v>0</v>
      </c>
      <c r="AZ75" s="268">
        <f t="shared" si="17"/>
        <v>0</v>
      </c>
      <c r="BA75" s="268">
        <f t="shared" si="17"/>
        <v>0</v>
      </c>
      <c r="BB75" s="268">
        <f t="shared" si="17"/>
        <v>0</v>
      </c>
      <c r="BC75" s="268">
        <f t="shared" si="17"/>
        <v>0</v>
      </c>
      <c r="BD75" s="268">
        <f t="shared" si="17"/>
        <v>0</v>
      </c>
      <c r="BE75" s="268">
        <f t="shared" si="17"/>
        <v>0</v>
      </c>
      <c r="BF75" s="268">
        <f t="shared" si="17"/>
        <v>0</v>
      </c>
      <c r="BG75" s="268">
        <f t="shared" si="17"/>
        <v>0</v>
      </c>
      <c r="BH75" s="268">
        <f t="shared" si="17"/>
        <v>0</v>
      </c>
      <c r="BI75" s="268">
        <f t="shared" si="17"/>
        <v>0</v>
      </c>
      <c r="BJ75" s="268">
        <f t="shared" si="17"/>
        <v>0</v>
      </c>
      <c r="BK75" s="268">
        <f t="shared" si="17"/>
        <v>0</v>
      </c>
    </row>
    <row r="76" spans="1:63">
      <c r="A76" s="253"/>
      <c r="B76" s="188"/>
      <c r="C76" s="165" t="s">
        <v>73</v>
      </c>
      <c r="D76" s="194"/>
      <c r="E76" s="165" t="s">
        <v>76</v>
      </c>
      <c r="F76" s="290"/>
      <c r="G76" s="279"/>
      <c r="H76" s="280"/>
      <c r="I76" s="266"/>
      <c r="J76" s="300"/>
      <c r="K76" s="300"/>
      <c r="L76" s="309"/>
      <c r="M76" s="315"/>
      <c r="N76" s="312"/>
      <c r="O76" s="300"/>
      <c r="P76" s="266"/>
      <c r="Q76" s="303"/>
      <c r="R76" s="303"/>
      <c r="S76" s="306"/>
      <c r="T76" s="303"/>
      <c r="U76" s="297"/>
      <c r="X76" s="269"/>
      <c r="Y76" s="269"/>
      <c r="Z76" s="269"/>
      <c r="AA76" s="269"/>
      <c r="AB76" s="269"/>
      <c r="AC76" s="269"/>
      <c r="AD76" s="269"/>
      <c r="AE76" s="269"/>
      <c r="AF76" s="269"/>
      <c r="AG76" s="269"/>
      <c r="AH76" s="269"/>
      <c r="AI76" s="269"/>
      <c r="AJ76" s="269"/>
      <c r="AK76" s="269"/>
      <c r="AL76" s="269"/>
      <c r="AM76" s="269"/>
      <c r="AN76" s="269"/>
      <c r="AO76" s="269"/>
      <c r="AP76" s="269"/>
      <c r="AS76" s="269"/>
      <c r="AT76" s="269"/>
      <c r="AU76" s="269"/>
      <c r="AV76" s="269"/>
      <c r="AW76" s="269"/>
      <c r="AX76" s="269"/>
      <c r="AY76" s="269"/>
      <c r="AZ76" s="269"/>
      <c r="BA76" s="269"/>
      <c r="BB76" s="269"/>
      <c r="BC76" s="269"/>
      <c r="BD76" s="269"/>
      <c r="BE76" s="269"/>
      <c r="BF76" s="269"/>
      <c r="BG76" s="269"/>
      <c r="BH76" s="269"/>
      <c r="BI76" s="269"/>
      <c r="BJ76" s="269"/>
      <c r="BK76" s="269"/>
    </row>
    <row r="77" spans="1:63">
      <c r="A77" s="253"/>
      <c r="B77" s="188"/>
      <c r="C77" s="165" t="s">
        <v>74</v>
      </c>
      <c r="D77" s="194"/>
      <c r="E77" s="165" t="s">
        <v>77</v>
      </c>
      <c r="F77" s="290"/>
      <c r="G77" s="279"/>
      <c r="H77" s="280"/>
      <c r="I77" s="266"/>
      <c r="J77" s="300"/>
      <c r="K77" s="300"/>
      <c r="L77" s="309"/>
      <c r="M77" s="315"/>
      <c r="N77" s="312"/>
      <c r="O77" s="300"/>
      <c r="P77" s="266"/>
      <c r="Q77" s="303"/>
      <c r="R77" s="303"/>
      <c r="S77" s="306"/>
      <c r="T77" s="303"/>
      <c r="U77" s="297"/>
      <c r="X77" s="269"/>
      <c r="Y77" s="269"/>
      <c r="Z77" s="269"/>
      <c r="AA77" s="269"/>
      <c r="AB77" s="269"/>
      <c r="AC77" s="269"/>
      <c r="AD77" s="269"/>
      <c r="AE77" s="269"/>
      <c r="AF77" s="269"/>
      <c r="AG77" s="269"/>
      <c r="AH77" s="269"/>
      <c r="AI77" s="269"/>
      <c r="AJ77" s="269"/>
      <c r="AK77" s="269"/>
      <c r="AL77" s="269"/>
      <c r="AM77" s="269"/>
      <c r="AN77" s="269"/>
      <c r="AO77" s="269"/>
      <c r="AP77" s="269"/>
      <c r="AS77" s="269"/>
      <c r="AT77" s="269"/>
      <c r="AU77" s="269"/>
      <c r="AV77" s="269"/>
      <c r="AW77" s="269"/>
      <c r="AX77" s="269"/>
      <c r="AY77" s="269"/>
      <c r="AZ77" s="269"/>
      <c r="BA77" s="269"/>
      <c r="BB77" s="269"/>
      <c r="BC77" s="269"/>
      <c r="BD77" s="269"/>
      <c r="BE77" s="269"/>
      <c r="BF77" s="269"/>
      <c r="BG77" s="269"/>
      <c r="BH77" s="269"/>
      <c r="BI77" s="269"/>
      <c r="BJ77" s="269"/>
      <c r="BK77" s="269"/>
    </row>
    <row r="78" spans="1:63">
      <c r="A78" s="253"/>
      <c r="B78" s="222"/>
      <c r="C78" s="166"/>
      <c r="D78" s="194"/>
      <c r="E78" s="167" t="s">
        <v>78</v>
      </c>
      <c r="F78" s="290"/>
      <c r="G78" s="279"/>
      <c r="H78" s="280"/>
      <c r="I78" s="266"/>
      <c r="J78" s="300"/>
      <c r="K78" s="300"/>
      <c r="L78" s="309"/>
      <c r="M78" s="315"/>
      <c r="N78" s="312"/>
      <c r="O78" s="300"/>
      <c r="P78" s="266"/>
      <c r="Q78" s="303"/>
      <c r="R78" s="303"/>
      <c r="S78" s="306"/>
      <c r="T78" s="303"/>
      <c r="U78" s="297"/>
      <c r="X78" s="269"/>
      <c r="Y78" s="269"/>
      <c r="Z78" s="269"/>
      <c r="AA78" s="269"/>
      <c r="AB78" s="269"/>
      <c r="AC78" s="269"/>
      <c r="AD78" s="269"/>
      <c r="AE78" s="269"/>
      <c r="AF78" s="269"/>
      <c r="AG78" s="269"/>
      <c r="AH78" s="269"/>
      <c r="AI78" s="269"/>
      <c r="AJ78" s="269"/>
      <c r="AK78" s="269"/>
      <c r="AL78" s="269"/>
      <c r="AM78" s="269"/>
      <c r="AN78" s="269"/>
      <c r="AO78" s="269"/>
      <c r="AP78" s="269"/>
      <c r="AS78" s="269"/>
      <c r="AT78" s="269"/>
      <c r="AU78" s="269"/>
      <c r="AV78" s="269"/>
      <c r="AW78" s="269"/>
      <c r="AX78" s="269"/>
      <c r="AY78" s="269"/>
      <c r="AZ78" s="269"/>
      <c r="BA78" s="269"/>
      <c r="BB78" s="269"/>
      <c r="BC78" s="269"/>
      <c r="BD78" s="269"/>
      <c r="BE78" s="269"/>
      <c r="BF78" s="269"/>
      <c r="BG78" s="269"/>
      <c r="BH78" s="269"/>
      <c r="BI78" s="269"/>
      <c r="BJ78" s="269"/>
      <c r="BK78" s="269"/>
    </row>
    <row r="79" spans="1:63">
      <c r="A79" s="253"/>
      <c r="B79" s="222"/>
      <c r="C79" s="166"/>
      <c r="D79" s="194"/>
      <c r="E79" s="167" t="s">
        <v>79</v>
      </c>
      <c r="F79" s="290"/>
      <c r="G79" s="279"/>
      <c r="H79" s="280"/>
      <c r="I79" s="266"/>
      <c r="J79" s="300"/>
      <c r="K79" s="300"/>
      <c r="L79" s="309"/>
      <c r="M79" s="315"/>
      <c r="N79" s="312"/>
      <c r="O79" s="300"/>
      <c r="P79" s="266"/>
      <c r="Q79" s="303"/>
      <c r="R79" s="303"/>
      <c r="S79" s="306"/>
      <c r="T79" s="303"/>
      <c r="U79" s="297"/>
      <c r="X79" s="270"/>
      <c r="Y79" s="270"/>
      <c r="Z79" s="270"/>
      <c r="AA79" s="270"/>
      <c r="AB79" s="270"/>
      <c r="AC79" s="270"/>
      <c r="AD79" s="270"/>
      <c r="AE79" s="270"/>
      <c r="AF79" s="270"/>
      <c r="AG79" s="270"/>
      <c r="AH79" s="270"/>
      <c r="AI79" s="270"/>
      <c r="AJ79" s="270"/>
      <c r="AK79" s="270"/>
      <c r="AL79" s="270"/>
      <c r="AM79" s="270"/>
      <c r="AN79" s="270"/>
      <c r="AO79" s="270"/>
      <c r="AP79" s="270"/>
      <c r="AS79" s="270"/>
      <c r="AT79" s="270"/>
      <c r="AU79" s="270"/>
      <c r="AV79" s="270"/>
      <c r="AW79" s="270"/>
      <c r="AX79" s="270"/>
      <c r="AY79" s="270"/>
      <c r="AZ79" s="270"/>
      <c r="BA79" s="270"/>
      <c r="BB79" s="270"/>
      <c r="BC79" s="270"/>
      <c r="BD79" s="270"/>
      <c r="BE79" s="270"/>
      <c r="BF79" s="270"/>
      <c r="BG79" s="270"/>
      <c r="BH79" s="270"/>
      <c r="BI79" s="270"/>
      <c r="BJ79" s="270"/>
      <c r="BK79" s="270"/>
    </row>
    <row r="80" spans="1:63" ht="13.5" thickBot="1">
      <c r="A80" s="254"/>
      <c r="B80" s="225"/>
      <c r="C80" s="214"/>
      <c r="D80" s="213"/>
      <c r="E80" s="215" t="s">
        <v>142</v>
      </c>
      <c r="F80" s="291"/>
      <c r="G80" s="281"/>
      <c r="H80" s="282"/>
      <c r="I80" s="267"/>
      <c r="J80" s="301"/>
      <c r="K80" s="301"/>
      <c r="L80" s="310"/>
      <c r="M80" s="316"/>
      <c r="N80" s="313"/>
      <c r="O80" s="301"/>
      <c r="P80" s="267"/>
      <c r="Q80" s="304"/>
      <c r="R80" s="304"/>
      <c r="S80" s="307"/>
      <c r="T80" s="304"/>
      <c r="U80" s="298"/>
      <c r="X80" s="198"/>
      <c r="Y80" s="198"/>
      <c r="Z80" s="198"/>
      <c r="AA80" s="198"/>
      <c r="AB80" s="198"/>
      <c r="AC80" s="198"/>
      <c r="AD80" s="198"/>
      <c r="AE80" s="198"/>
      <c r="AF80" s="198"/>
      <c r="AG80" s="198"/>
      <c r="AH80" s="198"/>
      <c r="AI80" s="198"/>
      <c r="AJ80" s="198"/>
      <c r="AK80" s="198"/>
      <c r="AL80" s="198"/>
      <c r="AM80" s="198"/>
      <c r="AN80" s="198"/>
      <c r="AO80" s="198"/>
      <c r="AP80" s="198"/>
      <c r="AS80" s="198"/>
      <c r="AT80" s="198"/>
      <c r="AU80" s="198"/>
      <c r="AV80" s="198"/>
      <c r="AW80" s="198"/>
      <c r="AX80" s="198"/>
      <c r="AY80" s="198"/>
      <c r="AZ80" s="198"/>
      <c r="BA80" s="198"/>
      <c r="BB80" s="198"/>
      <c r="BC80" s="198"/>
      <c r="BD80" s="198"/>
      <c r="BE80" s="198"/>
      <c r="BF80" s="198"/>
      <c r="BG80" s="198"/>
      <c r="BH80" s="198"/>
      <c r="BI80" s="198"/>
      <c r="BJ80" s="198"/>
      <c r="BK80" s="198"/>
    </row>
    <row r="81" spans="1:63">
      <c r="A81" s="252" t="str">
        <f>A171</f>
        <v>F1-5 Stormwater Filtering Systems</v>
      </c>
      <c r="B81" s="217"/>
      <c r="C81" s="164" t="s">
        <v>29</v>
      </c>
      <c r="D81" s="193"/>
      <c r="E81" s="164" t="s">
        <v>75</v>
      </c>
      <c r="F81" s="289">
        <f>1.7/12*('Site Data'!$F$26*$B81+'Site Data'!$F$27*($B82+$B83)+'Site Data'!$F$28*SUM($D81:$D86))</f>
        <v>0</v>
      </c>
      <c r="G81" s="271" t="s">
        <v>54</v>
      </c>
      <c r="H81" s="272"/>
      <c r="I81" s="265">
        <v>0</v>
      </c>
      <c r="J81" s="299">
        <f>AG153</f>
        <v>0</v>
      </c>
      <c r="K81" s="299">
        <f>F81+J81</f>
        <v>0</v>
      </c>
      <c r="L81" s="308" t="s">
        <v>14</v>
      </c>
      <c r="M81" s="314"/>
      <c r="N81" s="311">
        <v>0</v>
      </c>
      <c r="O81" s="299">
        <f>K81-N81</f>
        <v>0</v>
      </c>
      <c r="P81" s="265">
        <v>0.6</v>
      </c>
      <c r="Q81" s="302">
        <f>BB153</f>
        <v>0</v>
      </c>
      <c r="R81" s="302">
        <f>1.7/12*('Site Data'!$F$26*B81*'Site Data'!$C$16+'Site Data'!$F$27*(SUMPRODUCT(B82:B83,'Site Data'!$C$19:$C$20))+'Site Data'!$F$28*(SUMPRODUCT(D81:D86,'Site Data'!$C$24:$C$29)))*2.72/43560+Q81</f>
        <v>0</v>
      </c>
      <c r="S81" s="305">
        <f>IF(K81&gt;0,IF(M81&lt;K81,(R81*N81/K81)+(M81-N81)/K81*P81*R81,(R81*N81/K81)+(K81-N81)/K81*P81*R81),0)</f>
        <v>0</v>
      </c>
      <c r="T81" s="302">
        <f>R81-S81</f>
        <v>0</v>
      </c>
      <c r="U81" s="296"/>
      <c r="X81" s="268">
        <f t="shared" ref="X81:AP81" si="18">IF($U81=X$26,$O81,0)</f>
        <v>0</v>
      </c>
      <c r="Y81" s="268">
        <f t="shared" si="18"/>
        <v>0</v>
      </c>
      <c r="Z81" s="268">
        <f t="shared" si="18"/>
        <v>0</v>
      </c>
      <c r="AA81" s="268">
        <f t="shared" si="18"/>
        <v>0</v>
      </c>
      <c r="AB81" s="268">
        <f t="shared" si="18"/>
        <v>0</v>
      </c>
      <c r="AC81" s="268">
        <f t="shared" si="18"/>
        <v>0</v>
      </c>
      <c r="AD81" s="268">
        <f t="shared" si="18"/>
        <v>0</v>
      </c>
      <c r="AE81" s="268">
        <f t="shared" si="18"/>
        <v>0</v>
      </c>
      <c r="AF81" s="268">
        <f t="shared" si="18"/>
        <v>0</v>
      </c>
      <c r="AG81" s="268">
        <f t="shared" si="18"/>
        <v>0</v>
      </c>
      <c r="AH81" s="268">
        <f t="shared" si="18"/>
        <v>0</v>
      </c>
      <c r="AI81" s="268">
        <f t="shared" si="18"/>
        <v>0</v>
      </c>
      <c r="AJ81" s="268">
        <f t="shared" si="18"/>
        <v>0</v>
      </c>
      <c r="AK81" s="268">
        <f t="shared" si="18"/>
        <v>0</v>
      </c>
      <c r="AL81" s="268">
        <f t="shared" si="18"/>
        <v>0</v>
      </c>
      <c r="AM81" s="268">
        <f t="shared" si="18"/>
        <v>0</v>
      </c>
      <c r="AN81" s="268">
        <f t="shared" si="18"/>
        <v>0</v>
      </c>
      <c r="AO81" s="268">
        <f t="shared" si="18"/>
        <v>0</v>
      </c>
      <c r="AP81" s="268">
        <f t="shared" si="18"/>
        <v>0</v>
      </c>
      <c r="AS81" s="268">
        <f t="shared" ref="AS81:BK81" si="19">IF($U81=AS$26,$T81,0)</f>
        <v>0</v>
      </c>
      <c r="AT81" s="268">
        <f t="shared" si="19"/>
        <v>0</v>
      </c>
      <c r="AU81" s="268">
        <f t="shared" si="19"/>
        <v>0</v>
      </c>
      <c r="AV81" s="268">
        <f t="shared" si="19"/>
        <v>0</v>
      </c>
      <c r="AW81" s="268">
        <f t="shared" si="19"/>
        <v>0</v>
      </c>
      <c r="AX81" s="268">
        <f t="shared" si="19"/>
        <v>0</v>
      </c>
      <c r="AY81" s="268">
        <f t="shared" si="19"/>
        <v>0</v>
      </c>
      <c r="AZ81" s="268">
        <f t="shared" si="19"/>
        <v>0</v>
      </c>
      <c r="BA81" s="268">
        <f t="shared" si="19"/>
        <v>0</v>
      </c>
      <c r="BB81" s="268">
        <f t="shared" si="19"/>
        <v>0</v>
      </c>
      <c r="BC81" s="268">
        <f t="shared" si="19"/>
        <v>0</v>
      </c>
      <c r="BD81" s="268">
        <f t="shared" si="19"/>
        <v>0</v>
      </c>
      <c r="BE81" s="268">
        <f t="shared" si="19"/>
        <v>0</v>
      </c>
      <c r="BF81" s="268">
        <f t="shared" si="19"/>
        <v>0</v>
      </c>
      <c r="BG81" s="268">
        <f t="shared" si="19"/>
        <v>0</v>
      </c>
      <c r="BH81" s="268">
        <f t="shared" si="19"/>
        <v>0</v>
      </c>
      <c r="BI81" s="268">
        <f t="shared" si="19"/>
        <v>0</v>
      </c>
      <c r="BJ81" s="268">
        <f t="shared" si="19"/>
        <v>0</v>
      </c>
      <c r="BK81" s="268">
        <f t="shared" si="19"/>
        <v>0</v>
      </c>
    </row>
    <row r="82" spans="1:63">
      <c r="A82" s="253"/>
      <c r="B82" s="218"/>
      <c r="C82" s="165" t="s">
        <v>73</v>
      </c>
      <c r="D82" s="194"/>
      <c r="E82" s="165" t="s">
        <v>76</v>
      </c>
      <c r="F82" s="290"/>
      <c r="G82" s="273"/>
      <c r="H82" s="274"/>
      <c r="I82" s="266"/>
      <c r="J82" s="300"/>
      <c r="K82" s="300"/>
      <c r="L82" s="309"/>
      <c r="M82" s="315"/>
      <c r="N82" s="312"/>
      <c r="O82" s="300"/>
      <c r="P82" s="266"/>
      <c r="Q82" s="303"/>
      <c r="R82" s="303"/>
      <c r="S82" s="306"/>
      <c r="T82" s="303"/>
      <c r="U82" s="297"/>
      <c r="X82" s="269"/>
      <c r="Y82" s="269"/>
      <c r="Z82" s="269"/>
      <c r="AA82" s="269"/>
      <c r="AB82" s="269"/>
      <c r="AC82" s="269"/>
      <c r="AD82" s="269"/>
      <c r="AE82" s="269"/>
      <c r="AF82" s="269"/>
      <c r="AG82" s="269"/>
      <c r="AH82" s="269"/>
      <c r="AI82" s="269"/>
      <c r="AJ82" s="269"/>
      <c r="AK82" s="269"/>
      <c r="AL82" s="269"/>
      <c r="AM82" s="269"/>
      <c r="AN82" s="269"/>
      <c r="AO82" s="269"/>
      <c r="AP82" s="269"/>
      <c r="AS82" s="269"/>
      <c r="AT82" s="269"/>
      <c r="AU82" s="269"/>
      <c r="AV82" s="269"/>
      <c r="AW82" s="269"/>
      <c r="AX82" s="269"/>
      <c r="AY82" s="269"/>
      <c r="AZ82" s="269"/>
      <c r="BA82" s="269"/>
      <c r="BB82" s="269"/>
      <c r="BC82" s="269"/>
      <c r="BD82" s="269"/>
      <c r="BE82" s="269"/>
      <c r="BF82" s="269"/>
      <c r="BG82" s="269"/>
      <c r="BH82" s="269"/>
      <c r="BI82" s="269"/>
      <c r="BJ82" s="269"/>
      <c r="BK82" s="269"/>
    </row>
    <row r="83" spans="1:63">
      <c r="A83" s="253"/>
      <c r="B83" s="218"/>
      <c r="C83" s="165" t="s">
        <v>74</v>
      </c>
      <c r="D83" s="194"/>
      <c r="E83" s="165" t="s">
        <v>77</v>
      </c>
      <c r="F83" s="290"/>
      <c r="G83" s="273"/>
      <c r="H83" s="274"/>
      <c r="I83" s="266"/>
      <c r="J83" s="300"/>
      <c r="K83" s="300"/>
      <c r="L83" s="309"/>
      <c r="M83" s="315"/>
      <c r="N83" s="312"/>
      <c r="O83" s="300"/>
      <c r="P83" s="266"/>
      <c r="Q83" s="303"/>
      <c r="R83" s="303"/>
      <c r="S83" s="306"/>
      <c r="T83" s="303"/>
      <c r="U83" s="297"/>
      <c r="X83" s="269"/>
      <c r="Y83" s="269"/>
      <c r="Z83" s="269"/>
      <c r="AA83" s="269"/>
      <c r="AB83" s="269"/>
      <c r="AC83" s="269"/>
      <c r="AD83" s="269"/>
      <c r="AE83" s="269"/>
      <c r="AF83" s="269"/>
      <c r="AG83" s="269"/>
      <c r="AH83" s="269"/>
      <c r="AI83" s="269"/>
      <c r="AJ83" s="269"/>
      <c r="AK83" s="269"/>
      <c r="AL83" s="269"/>
      <c r="AM83" s="269"/>
      <c r="AN83" s="269"/>
      <c r="AO83" s="269"/>
      <c r="AP83" s="269"/>
      <c r="AS83" s="269"/>
      <c r="AT83" s="269"/>
      <c r="AU83" s="269"/>
      <c r="AV83" s="269"/>
      <c r="AW83" s="269"/>
      <c r="AX83" s="269"/>
      <c r="AY83" s="269"/>
      <c r="AZ83" s="269"/>
      <c r="BA83" s="269"/>
      <c r="BB83" s="269"/>
      <c r="BC83" s="269"/>
      <c r="BD83" s="269"/>
      <c r="BE83" s="269"/>
      <c r="BF83" s="269"/>
      <c r="BG83" s="269"/>
      <c r="BH83" s="269"/>
      <c r="BI83" s="269"/>
      <c r="BJ83" s="269"/>
      <c r="BK83" s="269"/>
    </row>
    <row r="84" spans="1:63">
      <c r="A84" s="253"/>
      <c r="B84" s="226"/>
      <c r="C84" s="166"/>
      <c r="D84" s="194"/>
      <c r="E84" s="167" t="s">
        <v>78</v>
      </c>
      <c r="F84" s="290"/>
      <c r="G84" s="273"/>
      <c r="H84" s="274"/>
      <c r="I84" s="266"/>
      <c r="J84" s="300"/>
      <c r="K84" s="300"/>
      <c r="L84" s="309"/>
      <c r="M84" s="315"/>
      <c r="N84" s="312"/>
      <c r="O84" s="300"/>
      <c r="P84" s="266"/>
      <c r="Q84" s="303"/>
      <c r="R84" s="303"/>
      <c r="S84" s="306"/>
      <c r="T84" s="303"/>
      <c r="U84" s="297"/>
      <c r="X84" s="269"/>
      <c r="Y84" s="269"/>
      <c r="Z84" s="269"/>
      <c r="AA84" s="269"/>
      <c r="AB84" s="269"/>
      <c r="AC84" s="269"/>
      <c r="AD84" s="269"/>
      <c r="AE84" s="269"/>
      <c r="AF84" s="269"/>
      <c r="AG84" s="269"/>
      <c r="AH84" s="269"/>
      <c r="AI84" s="269"/>
      <c r="AJ84" s="269"/>
      <c r="AK84" s="269"/>
      <c r="AL84" s="269"/>
      <c r="AM84" s="269"/>
      <c r="AN84" s="269"/>
      <c r="AO84" s="269"/>
      <c r="AP84" s="269"/>
      <c r="AS84" s="269"/>
      <c r="AT84" s="269"/>
      <c r="AU84" s="269"/>
      <c r="AV84" s="269"/>
      <c r="AW84" s="269"/>
      <c r="AX84" s="269"/>
      <c r="AY84" s="269"/>
      <c r="AZ84" s="269"/>
      <c r="BA84" s="269"/>
      <c r="BB84" s="269"/>
      <c r="BC84" s="269"/>
      <c r="BD84" s="269"/>
      <c r="BE84" s="269"/>
      <c r="BF84" s="269"/>
      <c r="BG84" s="269"/>
      <c r="BH84" s="269"/>
      <c r="BI84" s="269"/>
      <c r="BJ84" s="269"/>
      <c r="BK84" s="269"/>
    </row>
    <row r="85" spans="1:63">
      <c r="A85" s="253"/>
      <c r="B85" s="226"/>
      <c r="C85" s="166"/>
      <c r="D85" s="194"/>
      <c r="E85" s="216" t="s">
        <v>79</v>
      </c>
      <c r="F85" s="290"/>
      <c r="G85" s="273"/>
      <c r="H85" s="274"/>
      <c r="I85" s="266"/>
      <c r="J85" s="300"/>
      <c r="K85" s="300"/>
      <c r="L85" s="309"/>
      <c r="M85" s="315"/>
      <c r="N85" s="312"/>
      <c r="O85" s="300"/>
      <c r="P85" s="266"/>
      <c r="Q85" s="303"/>
      <c r="R85" s="303"/>
      <c r="S85" s="306"/>
      <c r="T85" s="303"/>
      <c r="U85" s="297"/>
      <c r="X85" s="270"/>
      <c r="Y85" s="270"/>
      <c r="Z85" s="270"/>
      <c r="AA85" s="270"/>
      <c r="AB85" s="270"/>
      <c r="AC85" s="270"/>
      <c r="AD85" s="270"/>
      <c r="AE85" s="270"/>
      <c r="AF85" s="270"/>
      <c r="AG85" s="270"/>
      <c r="AH85" s="270"/>
      <c r="AI85" s="270"/>
      <c r="AJ85" s="270"/>
      <c r="AK85" s="270"/>
      <c r="AL85" s="270"/>
      <c r="AM85" s="270"/>
      <c r="AN85" s="270"/>
      <c r="AO85" s="270"/>
      <c r="AP85" s="270"/>
      <c r="AS85" s="270"/>
      <c r="AT85" s="270"/>
      <c r="AU85" s="270"/>
      <c r="AV85" s="270"/>
      <c r="AW85" s="270"/>
      <c r="AX85" s="270"/>
      <c r="AY85" s="270"/>
      <c r="AZ85" s="270"/>
      <c r="BA85" s="270"/>
      <c r="BB85" s="270"/>
      <c r="BC85" s="270"/>
      <c r="BD85" s="270"/>
      <c r="BE85" s="270"/>
      <c r="BF85" s="270"/>
      <c r="BG85" s="270"/>
      <c r="BH85" s="270"/>
      <c r="BI85" s="270"/>
      <c r="BJ85" s="270"/>
      <c r="BK85" s="270"/>
    </row>
    <row r="86" spans="1:63" ht="13.5" thickBot="1">
      <c r="A86" s="254"/>
      <c r="B86" s="227"/>
      <c r="C86" s="214"/>
      <c r="D86" s="213"/>
      <c r="E86" s="215" t="s">
        <v>142</v>
      </c>
      <c r="F86" s="291"/>
      <c r="G86" s="275"/>
      <c r="H86" s="276"/>
      <c r="I86" s="267"/>
      <c r="J86" s="301"/>
      <c r="K86" s="301"/>
      <c r="L86" s="310"/>
      <c r="M86" s="316"/>
      <c r="N86" s="313"/>
      <c r="O86" s="301"/>
      <c r="P86" s="267"/>
      <c r="Q86" s="304"/>
      <c r="R86" s="304"/>
      <c r="S86" s="307"/>
      <c r="T86" s="304"/>
      <c r="U86" s="298"/>
      <c r="X86" s="198"/>
      <c r="Y86" s="198"/>
      <c r="Z86" s="198"/>
      <c r="AA86" s="198"/>
      <c r="AB86" s="198"/>
      <c r="AC86" s="198"/>
      <c r="AD86" s="198"/>
      <c r="AE86" s="198"/>
      <c r="AF86" s="198"/>
      <c r="AG86" s="198"/>
      <c r="AH86" s="198"/>
      <c r="AI86" s="198"/>
      <c r="AJ86" s="198"/>
      <c r="AK86" s="198"/>
      <c r="AL86" s="198"/>
      <c r="AM86" s="198"/>
      <c r="AN86" s="198"/>
      <c r="AO86" s="198"/>
      <c r="AP86" s="198"/>
      <c r="AS86" s="198"/>
      <c r="AT86" s="198"/>
      <c r="AU86" s="198"/>
      <c r="AV86" s="198"/>
      <c r="AW86" s="198"/>
      <c r="AX86" s="198"/>
      <c r="AY86" s="198"/>
      <c r="AZ86" s="198"/>
      <c r="BA86" s="198"/>
      <c r="BB86" s="198"/>
      <c r="BC86" s="198"/>
      <c r="BD86" s="198"/>
      <c r="BE86" s="198"/>
      <c r="BF86" s="198"/>
      <c r="BG86" s="198"/>
      <c r="BH86" s="198"/>
      <c r="BI86" s="198"/>
      <c r="BJ86" s="198"/>
      <c r="BK86" s="198"/>
    </row>
    <row r="87" spans="1:63">
      <c r="A87" s="252" t="str">
        <f>A172</f>
        <v>I1-2 Stormwater Infiltration</v>
      </c>
      <c r="B87" s="187"/>
      <c r="C87" s="164" t="s">
        <v>29</v>
      </c>
      <c r="D87" s="193"/>
      <c r="E87" s="164" t="s">
        <v>75</v>
      </c>
      <c r="F87" s="289">
        <f>1.7/12*('Site Data'!$F$26*$B87+'Site Data'!$F$27*($B88+$B89)+'Site Data'!$F$28*SUM($D87:$D92))</f>
        <v>0</v>
      </c>
      <c r="G87" s="271" t="s">
        <v>47</v>
      </c>
      <c r="H87" s="272"/>
      <c r="I87" s="265">
        <v>1</v>
      </c>
      <c r="J87" s="299">
        <f>AH153</f>
        <v>0</v>
      </c>
      <c r="K87" s="299">
        <f>F87+J87</f>
        <v>0</v>
      </c>
      <c r="L87" s="308" t="s">
        <v>14</v>
      </c>
      <c r="M87" s="314"/>
      <c r="N87" s="311">
        <f>IF(M87*I87&lt;=K87,M87*I87,K87)</f>
        <v>0</v>
      </c>
      <c r="O87" s="299">
        <f>K87-N87</f>
        <v>0</v>
      </c>
      <c r="P87" s="265"/>
      <c r="Q87" s="302">
        <f>BC153</f>
        <v>0</v>
      </c>
      <c r="R87" s="302">
        <f>1.7/12*('Site Data'!$F$26*B87*'Site Data'!$C$16+'Site Data'!$F$27*(SUMPRODUCT(B88:B89,'Site Data'!$C$19:$C$20))+'Site Data'!$F$28*(SUMPRODUCT(D87:D92,'Site Data'!$C$24:$C$29)))*2.72/43560+Q87</f>
        <v>0</v>
      </c>
      <c r="S87" s="305">
        <f>IF(K87&gt;0,IF(M87&lt;K87,(R87*N87/K87)+(M87-N87)/K87*P87*R87,(R87*N87/K87)+(K87-N87)/K87*P87*R87),0)</f>
        <v>0</v>
      </c>
      <c r="T87" s="302">
        <f>R87-S87</f>
        <v>0</v>
      </c>
      <c r="U87" s="296"/>
      <c r="X87" s="268">
        <f t="shared" ref="X87:AP87" si="20">IF($U87=X$26,$O87,0)</f>
        <v>0</v>
      </c>
      <c r="Y87" s="268">
        <f t="shared" si="20"/>
        <v>0</v>
      </c>
      <c r="Z87" s="268">
        <f t="shared" si="20"/>
        <v>0</v>
      </c>
      <c r="AA87" s="268">
        <f t="shared" si="20"/>
        <v>0</v>
      </c>
      <c r="AB87" s="268">
        <f t="shared" si="20"/>
        <v>0</v>
      </c>
      <c r="AC87" s="268">
        <f t="shared" si="20"/>
        <v>0</v>
      </c>
      <c r="AD87" s="268">
        <f t="shared" si="20"/>
        <v>0</v>
      </c>
      <c r="AE87" s="268">
        <f t="shared" si="20"/>
        <v>0</v>
      </c>
      <c r="AF87" s="268">
        <f t="shared" si="20"/>
        <v>0</v>
      </c>
      <c r="AG87" s="268">
        <f t="shared" si="20"/>
        <v>0</v>
      </c>
      <c r="AH87" s="268">
        <f t="shared" si="20"/>
        <v>0</v>
      </c>
      <c r="AI87" s="268">
        <f t="shared" si="20"/>
        <v>0</v>
      </c>
      <c r="AJ87" s="268">
        <f t="shared" si="20"/>
        <v>0</v>
      </c>
      <c r="AK87" s="268">
        <f t="shared" si="20"/>
        <v>0</v>
      </c>
      <c r="AL87" s="268">
        <f t="shared" si="20"/>
        <v>0</v>
      </c>
      <c r="AM87" s="268">
        <f t="shared" si="20"/>
        <v>0</v>
      </c>
      <c r="AN87" s="268">
        <f t="shared" si="20"/>
        <v>0</v>
      </c>
      <c r="AO87" s="268">
        <f t="shared" si="20"/>
        <v>0</v>
      </c>
      <c r="AP87" s="268">
        <f t="shared" si="20"/>
        <v>0</v>
      </c>
      <c r="AS87" s="268">
        <f t="shared" ref="AS87:BK87" si="21">IF($U87=AS$26,$T87,0)</f>
        <v>0</v>
      </c>
      <c r="AT87" s="268">
        <f t="shared" si="21"/>
        <v>0</v>
      </c>
      <c r="AU87" s="268">
        <f t="shared" si="21"/>
        <v>0</v>
      </c>
      <c r="AV87" s="268">
        <f t="shared" si="21"/>
        <v>0</v>
      </c>
      <c r="AW87" s="268">
        <f t="shared" si="21"/>
        <v>0</v>
      </c>
      <c r="AX87" s="268">
        <f t="shared" si="21"/>
        <v>0</v>
      </c>
      <c r="AY87" s="268">
        <f t="shared" si="21"/>
        <v>0</v>
      </c>
      <c r="AZ87" s="268">
        <f t="shared" si="21"/>
        <v>0</v>
      </c>
      <c r="BA87" s="268">
        <f t="shared" si="21"/>
        <v>0</v>
      </c>
      <c r="BB87" s="268">
        <f t="shared" si="21"/>
        <v>0</v>
      </c>
      <c r="BC87" s="268">
        <f t="shared" si="21"/>
        <v>0</v>
      </c>
      <c r="BD87" s="268">
        <f t="shared" si="21"/>
        <v>0</v>
      </c>
      <c r="BE87" s="268">
        <f t="shared" si="21"/>
        <v>0</v>
      </c>
      <c r="BF87" s="268">
        <f t="shared" si="21"/>
        <v>0</v>
      </c>
      <c r="BG87" s="268">
        <f t="shared" si="21"/>
        <v>0</v>
      </c>
      <c r="BH87" s="268">
        <f t="shared" si="21"/>
        <v>0</v>
      </c>
      <c r="BI87" s="268">
        <f t="shared" si="21"/>
        <v>0</v>
      </c>
      <c r="BJ87" s="268">
        <f t="shared" si="21"/>
        <v>0</v>
      </c>
      <c r="BK87" s="268">
        <f t="shared" si="21"/>
        <v>0</v>
      </c>
    </row>
    <row r="88" spans="1:63">
      <c r="A88" s="253"/>
      <c r="B88" s="188"/>
      <c r="C88" s="165" t="s">
        <v>73</v>
      </c>
      <c r="D88" s="194"/>
      <c r="E88" s="165" t="s">
        <v>76</v>
      </c>
      <c r="F88" s="290"/>
      <c r="G88" s="273"/>
      <c r="H88" s="274"/>
      <c r="I88" s="266"/>
      <c r="J88" s="300"/>
      <c r="K88" s="300"/>
      <c r="L88" s="309"/>
      <c r="M88" s="315"/>
      <c r="N88" s="312"/>
      <c r="O88" s="300"/>
      <c r="P88" s="266"/>
      <c r="Q88" s="303"/>
      <c r="R88" s="303"/>
      <c r="S88" s="306"/>
      <c r="T88" s="303"/>
      <c r="U88" s="297"/>
      <c r="X88" s="269"/>
      <c r="Y88" s="269"/>
      <c r="Z88" s="269"/>
      <c r="AA88" s="269"/>
      <c r="AB88" s="269"/>
      <c r="AC88" s="269"/>
      <c r="AD88" s="269"/>
      <c r="AE88" s="269"/>
      <c r="AF88" s="269"/>
      <c r="AG88" s="269"/>
      <c r="AH88" s="269"/>
      <c r="AI88" s="269"/>
      <c r="AJ88" s="269"/>
      <c r="AK88" s="269"/>
      <c r="AL88" s="269"/>
      <c r="AM88" s="269"/>
      <c r="AN88" s="269"/>
      <c r="AO88" s="269"/>
      <c r="AP88" s="269"/>
      <c r="AS88" s="269"/>
      <c r="AT88" s="269"/>
      <c r="AU88" s="269"/>
      <c r="AV88" s="269"/>
      <c r="AW88" s="269"/>
      <c r="AX88" s="269"/>
      <c r="AY88" s="269"/>
      <c r="AZ88" s="269"/>
      <c r="BA88" s="269"/>
      <c r="BB88" s="269"/>
      <c r="BC88" s="269"/>
      <c r="BD88" s="269"/>
      <c r="BE88" s="269"/>
      <c r="BF88" s="269"/>
      <c r="BG88" s="269"/>
      <c r="BH88" s="269"/>
      <c r="BI88" s="269"/>
      <c r="BJ88" s="269"/>
      <c r="BK88" s="269"/>
    </row>
    <row r="89" spans="1:63">
      <c r="A89" s="253"/>
      <c r="B89" s="188"/>
      <c r="C89" s="165" t="s">
        <v>74</v>
      </c>
      <c r="D89" s="194"/>
      <c r="E89" s="165" t="s">
        <v>77</v>
      </c>
      <c r="F89" s="290"/>
      <c r="G89" s="273"/>
      <c r="H89" s="274"/>
      <c r="I89" s="266"/>
      <c r="J89" s="300"/>
      <c r="K89" s="300"/>
      <c r="L89" s="309"/>
      <c r="M89" s="315"/>
      <c r="N89" s="312"/>
      <c r="O89" s="300"/>
      <c r="P89" s="266"/>
      <c r="Q89" s="303"/>
      <c r="R89" s="303"/>
      <c r="S89" s="306"/>
      <c r="T89" s="303"/>
      <c r="U89" s="297"/>
      <c r="X89" s="269"/>
      <c r="Y89" s="269"/>
      <c r="Z89" s="269"/>
      <c r="AA89" s="269"/>
      <c r="AB89" s="269"/>
      <c r="AC89" s="269"/>
      <c r="AD89" s="269"/>
      <c r="AE89" s="269"/>
      <c r="AF89" s="269"/>
      <c r="AG89" s="269"/>
      <c r="AH89" s="269"/>
      <c r="AI89" s="269"/>
      <c r="AJ89" s="269"/>
      <c r="AK89" s="269"/>
      <c r="AL89" s="269"/>
      <c r="AM89" s="269"/>
      <c r="AN89" s="269"/>
      <c r="AO89" s="269"/>
      <c r="AP89" s="269"/>
      <c r="AS89" s="269"/>
      <c r="AT89" s="269"/>
      <c r="AU89" s="269"/>
      <c r="AV89" s="269"/>
      <c r="AW89" s="269"/>
      <c r="AX89" s="269"/>
      <c r="AY89" s="269"/>
      <c r="AZ89" s="269"/>
      <c r="BA89" s="269"/>
      <c r="BB89" s="269"/>
      <c r="BC89" s="269"/>
      <c r="BD89" s="269"/>
      <c r="BE89" s="269"/>
      <c r="BF89" s="269"/>
      <c r="BG89" s="269"/>
      <c r="BH89" s="269"/>
      <c r="BI89" s="269"/>
      <c r="BJ89" s="269"/>
      <c r="BK89" s="269"/>
    </row>
    <row r="90" spans="1:63">
      <c r="A90" s="253"/>
      <c r="B90" s="222"/>
      <c r="C90" s="166"/>
      <c r="D90" s="194"/>
      <c r="E90" s="167" t="s">
        <v>78</v>
      </c>
      <c r="F90" s="290"/>
      <c r="G90" s="273"/>
      <c r="H90" s="274"/>
      <c r="I90" s="266"/>
      <c r="J90" s="300"/>
      <c r="K90" s="300"/>
      <c r="L90" s="309"/>
      <c r="M90" s="315"/>
      <c r="N90" s="312"/>
      <c r="O90" s="300"/>
      <c r="P90" s="266"/>
      <c r="Q90" s="303"/>
      <c r="R90" s="303"/>
      <c r="S90" s="306"/>
      <c r="T90" s="303"/>
      <c r="U90" s="297"/>
      <c r="X90" s="269"/>
      <c r="Y90" s="269"/>
      <c r="Z90" s="269"/>
      <c r="AA90" s="269"/>
      <c r="AB90" s="269"/>
      <c r="AC90" s="269"/>
      <c r="AD90" s="269"/>
      <c r="AE90" s="269"/>
      <c r="AF90" s="269"/>
      <c r="AG90" s="269"/>
      <c r="AH90" s="269"/>
      <c r="AI90" s="269"/>
      <c r="AJ90" s="269"/>
      <c r="AK90" s="269"/>
      <c r="AL90" s="269"/>
      <c r="AM90" s="269"/>
      <c r="AN90" s="269"/>
      <c r="AO90" s="269"/>
      <c r="AP90" s="269"/>
      <c r="AS90" s="269"/>
      <c r="AT90" s="269"/>
      <c r="AU90" s="269"/>
      <c r="AV90" s="269"/>
      <c r="AW90" s="269"/>
      <c r="AX90" s="269"/>
      <c r="AY90" s="269"/>
      <c r="AZ90" s="269"/>
      <c r="BA90" s="269"/>
      <c r="BB90" s="269"/>
      <c r="BC90" s="269"/>
      <c r="BD90" s="269"/>
      <c r="BE90" s="269"/>
      <c r="BF90" s="269"/>
      <c r="BG90" s="269"/>
      <c r="BH90" s="269"/>
      <c r="BI90" s="269"/>
      <c r="BJ90" s="269"/>
      <c r="BK90" s="269"/>
    </row>
    <row r="91" spans="1:63">
      <c r="A91" s="253"/>
      <c r="B91" s="222"/>
      <c r="C91" s="166"/>
      <c r="D91" s="194"/>
      <c r="E91" s="167" t="s">
        <v>79</v>
      </c>
      <c r="F91" s="290"/>
      <c r="G91" s="273"/>
      <c r="H91" s="274"/>
      <c r="I91" s="266"/>
      <c r="J91" s="300"/>
      <c r="K91" s="300"/>
      <c r="L91" s="309"/>
      <c r="M91" s="315"/>
      <c r="N91" s="312"/>
      <c r="O91" s="300"/>
      <c r="P91" s="266"/>
      <c r="Q91" s="303"/>
      <c r="R91" s="303"/>
      <c r="S91" s="306"/>
      <c r="T91" s="303"/>
      <c r="U91" s="297"/>
      <c r="X91" s="270"/>
      <c r="Y91" s="270"/>
      <c r="Z91" s="270"/>
      <c r="AA91" s="270"/>
      <c r="AB91" s="270"/>
      <c r="AC91" s="270"/>
      <c r="AD91" s="270"/>
      <c r="AE91" s="270"/>
      <c r="AF91" s="270"/>
      <c r="AG91" s="270"/>
      <c r="AH91" s="270"/>
      <c r="AI91" s="270"/>
      <c r="AJ91" s="270"/>
      <c r="AK91" s="270"/>
      <c r="AL91" s="270"/>
      <c r="AM91" s="270"/>
      <c r="AN91" s="270"/>
      <c r="AO91" s="270"/>
      <c r="AP91" s="270"/>
      <c r="AS91" s="270"/>
      <c r="AT91" s="270"/>
      <c r="AU91" s="270"/>
      <c r="AV91" s="270"/>
      <c r="AW91" s="270"/>
      <c r="AX91" s="270"/>
      <c r="AY91" s="270"/>
      <c r="AZ91" s="270"/>
      <c r="BA91" s="270"/>
      <c r="BB91" s="270"/>
      <c r="BC91" s="270"/>
      <c r="BD91" s="270"/>
      <c r="BE91" s="270"/>
      <c r="BF91" s="270"/>
      <c r="BG91" s="270"/>
      <c r="BH91" s="270"/>
      <c r="BI91" s="270"/>
      <c r="BJ91" s="270"/>
      <c r="BK91" s="270"/>
    </row>
    <row r="92" spans="1:63" ht="13.5" thickBot="1">
      <c r="A92" s="254"/>
      <c r="B92" s="225"/>
      <c r="C92" s="214"/>
      <c r="D92" s="213"/>
      <c r="E92" s="215" t="s">
        <v>142</v>
      </c>
      <c r="F92" s="291"/>
      <c r="G92" s="275"/>
      <c r="H92" s="276"/>
      <c r="I92" s="267"/>
      <c r="J92" s="301"/>
      <c r="K92" s="301"/>
      <c r="L92" s="310"/>
      <c r="M92" s="316"/>
      <c r="N92" s="313"/>
      <c r="O92" s="301"/>
      <c r="P92" s="267"/>
      <c r="Q92" s="304"/>
      <c r="R92" s="304"/>
      <c r="S92" s="307"/>
      <c r="T92" s="304"/>
      <c r="U92" s="298"/>
      <c r="X92" s="198"/>
      <c r="Y92" s="198"/>
      <c r="Z92" s="198"/>
      <c r="AA92" s="198"/>
      <c r="AB92" s="198"/>
      <c r="AC92" s="198"/>
      <c r="AD92" s="198"/>
      <c r="AE92" s="198"/>
      <c r="AF92" s="198"/>
      <c r="AG92" s="198"/>
      <c r="AH92" s="198"/>
      <c r="AI92" s="198"/>
      <c r="AJ92" s="198"/>
      <c r="AK92" s="198"/>
      <c r="AL92" s="198"/>
      <c r="AM92" s="198"/>
      <c r="AN92" s="198"/>
      <c r="AO92" s="198"/>
      <c r="AP92" s="198"/>
      <c r="AS92" s="198"/>
      <c r="AT92" s="198"/>
      <c r="AU92" s="198"/>
      <c r="AV92" s="198"/>
      <c r="AW92" s="198"/>
      <c r="AX92" s="198"/>
      <c r="AY92" s="198"/>
      <c r="AZ92" s="198"/>
      <c r="BA92" s="198"/>
      <c r="BB92" s="198"/>
      <c r="BC92" s="198"/>
      <c r="BD92" s="198"/>
      <c r="BE92" s="198"/>
      <c r="BF92" s="198"/>
      <c r="BG92" s="198"/>
      <c r="BH92" s="198"/>
      <c r="BI92" s="198"/>
      <c r="BJ92" s="198"/>
      <c r="BK92" s="198"/>
    </row>
    <row r="93" spans="1:63" ht="12.75" customHeight="1">
      <c r="A93" s="252" t="str">
        <f>A173</f>
        <v>S1-3 Storage</v>
      </c>
      <c r="B93" s="187"/>
      <c r="C93" s="164" t="s">
        <v>29</v>
      </c>
      <c r="D93" s="193"/>
      <c r="E93" s="164" t="s">
        <v>75</v>
      </c>
      <c r="F93" s="289">
        <f>1.7/12*('Site Data'!$F$26*$B93+'Site Data'!$F$27*($B94+$B95)+'Site Data'!$F$28*SUM($D93:$D98))</f>
        <v>0</v>
      </c>
      <c r="G93" s="271" t="s">
        <v>54</v>
      </c>
      <c r="H93" s="272"/>
      <c r="I93" s="265">
        <v>0</v>
      </c>
      <c r="J93" s="299">
        <f>AI153</f>
        <v>0</v>
      </c>
      <c r="K93" s="299">
        <f>F93+J93</f>
        <v>0</v>
      </c>
      <c r="L93" s="308" t="s">
        <v>14</v>
      </c>
      <c r="M93" s="314"/>
      <c r="N93" s="311">
        <f>K93*I93</f>
        <v>0</v>
      </c>
      <c r="O93" s="299">
        <f>K93-N93</f>
        <v>0</v>
      </c>
      <c r="P93" s="265">
        <v>0</v>
      </c>
      <c r="Q93" s="302">
        <f>BD153</f>
        <v>0</v>
      </c>
      <c r="R93" s="302">
        <f>1.7/12*('Site Data'!$F$26*B93*'Site Data'!$C$16+'Site Data'!$F$27*(SUMPRODUCT(B94:B95,'Site Data'!$C$19:$C$20))+'Site Data'!$F$28*(SUMPRODUCT(D93:D98,'Site Data'!$C$24:$C$29)))*2.72/43560+Q93</f>
        <v>0</v>
      </c>
      <c r="S93" s="305">
        <f>IF(K93&gt;0,IF(M93&lt;K93,(R93*N93/K93)+(M93-N93)/K93*P93*R93,(R93*N93/K93)+(K93-N93)/K93*P93*R93),0)</f>
        <v>0</v>
      </c>
      <c r="T93" s="302">
        <f>R93-S93</f>
        <v>0</v>
      </c>
      <c r="U93" s="296"/>
      <c r="X93" s="268">
        <f t="shared" ref="X93:AP93" si="22">IF($U93=X$26,$O93,0)</f>
        <v>0</v>
      </c>
      <c r="Y93" s="268">
        <f t="shared" si="22"/>
        <v>0</v>
      </c>
      <c r="Z93" s="268">
        <f t="shared" si="22"/>
        <v>0</v>
      </c>
      <c r="AA93" s="268">
        <f t="shared" si="22"/>
        <v>0</v>
      </c>
      <c r="AB93" s="268">
        <f t="shared" si="22"/>
        <v>0</v>
      </c>
      <c r="AC93" s="268">
        <f t="shared" si="22"/>
        <v>0</v>
      </c>
      <c r="AD93" s="268">
        <f t="shared" si="22"/>
        <v>0</v>
      </c>
      <c r="AE93" s="268">
        <f t="shared" si="22"/>
        <v>0</v>
      </c>
      <c r="AF93" s="268">
        <f t="shared" si="22"/>
        <v>0</v>
      </c>
      <c r="AG93" s="268">
        <f t="shared" si="22"/>
        <v>0</v>
      </c>
      <c r="AH93" s="268">
        <f t="shared" si="22"/>
        <v>0</v>
      </c>
      <c r="AI93" s="268">
        <f t="shared" si="22"/>
        <v>0</v>
      </c>
      <c r="AJ93" s="268">
        <f t="shared" si="22"/>
        <v>0</v>
      </c>
      <c r="AK93" s="268">
        <f t="shared" si="22"/>
        <v>0</v>
      </c>
      <c r="AL93" s="268">
        <f t="shared" si="22"/>
        <v>0</v>
      </c>
      <c r="AM93" s="268">
        <f t="shared" si="22"/>
        <v>0</v>
      </c>
      <c r="AN93" s="268">
        <f t="shared" si="22"/>
        <v>0</v>
      </c>
      <c r="AO93" s="268">
        <f t="shared" si="22"/>
        <v>0</v>
      </c>
      <c r="AP93" s="268">
        <f t="shared" si="22"/>
        <v>0</v>
      </c>
      <c r="AS93" s="268">
        <f t="shared" ref="AS93:BK93" si="23">IF($U93=AS$26,$T93,0)</f>
        <v>0</v>
      </c>
      <c r="AT93" s="268">
        <f t="shared" si="23"/>
        <v>0</v>
      </c>
      <c r="AU93" s="268">
        <f t="shared" si="23"/>
        <v>0</v>
      </c>
      <c r="AV93" s="268">
        <f t="shared" si="23"/>
        <v>0</v>
      </c>
      <c r="AW93" s="268">
        <f t="shared" si="23"/>
        <v>0</v>
      </c>
      <c r="AX93" s="268">
        <f t="shared" si="23"/>
        <v>0</v>
      </c>
      <c r="AY93" s="268">
        <f t="shared" si="23"/>
        <v>0</v>
      </c>
      <c r="AZ93" s="268">
        <f t="shared" si="23"/>
        <v>0</v>
      </c>
      <c r="BA93" s="268">
        <f t="shared" si="23"/>
        <v>0</v>
      </c>
      <c r="BB93" s="268">
        <f t="shared" si="23"/>
        <v>0</v>
      </c>
      <c r="BC93" s="268">
        <f t="shared" si="23"/>
        <v>0</v>
      </c>
      <c r="BD93" s="268">
        <f t="shared" si="23"/>
        <v>0</v>
      </c>
      <c r="BE93" s="268">
        <f t="shared" si="23"/>
        <v>0</v>
      </c>
      <c r="BF93" s="268">
        <f t="shared" si="23"/>
        <v>0</v>
      </c>
      <c r="BG93" s="268">
        <f t="shared" si="23"/>
        <v>0</v>
      </c>
      <c r="BH93" s="268">
        <f t="shared" si="23"/>
        <v>0</v>
      </c>
      <c r="BI93" s="268">
        <f t="shared" si="23"/>
        <v>0</v>
      </c>
      <c r="BJ93" s="268">
        <f t="shared" si="23"/>
        <v>0</v>
      </c>
      <c r="BK93" s="268">
        <f t="shared" si="23"/>
        <v>0</v>
      </c>
    </row>
    <row r="94" spans="1:63">
      <c r="A94" s="253"/>
      <c r="B94" s="188"/>
      <c r="C94" s="165" t="s">
        <v>73</v>
      </c>
      <c r="D94" s="194"/>
      <c r="E94" s="165" t="s">
        <v>76</v>
      </c>
      <c r="F94" s="290"/>
      <c r="G94" s="273"/>
      <c r="H94" s="274"/>
      <c r="I94" s="266"/>
      <c r="J94" s="300"/>
      <c r="K94" s="300"/>
      <c r="L94" s="309"/>
      <c r="M94" s="315"/>
      <c r="N94" s="312"/>
      <c r="O94" s="300"/>
      <c r="P94" s="266"/>
      <c r="Q94" s="303"/>
      <c r="R94" s="303"/>
      <c r="S94" s="306"/>
      <c r="T94" s="303"/>
      <c r="U94" s="297"/>
      <c r="X94" s="269"/>
      <c r="Y94" s="269"/>
      <c r="Z94" s="269"/>
      <c r="AA94" s="269"/>
      <c r="AB94" s="269"/>
      <c r="AC94" s="269"/>
      <c r="AD94" s="269"/>
      <c r="AE94" s="269"/>
      <c r="AF94" s="269"/>
      <c r="AG94" s="269"/>
      <c r="AH94" s="269"/>
      <c r="AI94" s="269"/>
      <c r="AJ94" s="269"/>
      <c r="AK94" s="269"/>
      <c r="AL94" s="269"/>
      <c r="AM94" s="269"/>
      <c r="AN94" s="269"/>
      <c r="AO94" s="269"/>
      <c r="AP94" s="269"/>
      <c r="AS94" s="269"/>
      <c r="AT94" s="269"/>
      <c r="AU94" s="269"/>
      <c r="AV94" s="269"/>
      <c r="AW94" s="269"/>
      <c r="AX94" s="269"/>
      <c r="AY94" s="269"/>
      <c r="AZ94" s="269"/>
      <c r="BA94" s="269"/>
      <c r="BB94" s="269"/>
      <c r="BC94" s="269"/>
      <c r="BD94" s="269"/>
      <c r="BE94" s="269"/>
      <c r="BF94" s="269"/>
      <c r="BG94" s="269"/>
      <c r="BH94" s="269"/>
      <c r="BI94" s="269"/>
      <c r="BJ94" s="269"/>
      <c r="BK94" s="269"/>
    </row>
    <row r="95" spans="1:63">
      <c r="A95" s="253"/>
      <c r="B95" s="188"/>
      <c r="C95" s="165" t="s">
        <v>74</v>
      </c>
      <c r="D95" s="194"/>
      <c r="E95" s="165" t="s">
        <v>77</v>
      </c>
      <c r="F95" s="290"/>
      <c r="G95" s="273"/>
      <c r="H95" s="274"/>
      <c r="I95" s="266"/>
      <c r="J95" s="300"/>
      <c r="K95" s="300"/>
      <c r="L95" s="309"/>
      <c r="M95" s="315"/>
      <c r="N95" s="312"/>
      <c r="O95" s="300"/>
      <c r="P95" s="266"/>
      <c r="Q95" s="303"/>
      <c r="R95" s="303"/>
      <c r="S95" s="306"/>
      <c r="T95" s="303"/>
      <c r="U95" s="297"/>
      <c r="X95" s="269"/>
      <c r="Y95" s="269"/>
      <c r="Z95" s="269"/>
      <c r="AA95" s="269"/>
      <c r="AB95" s="269"/>
      <c r="AC95" s="269"/>
      <c r="AD95" s="269"/>
      <c r="AE95" s="269"/>
      <c r="AF95" s="269"/>
      <c r="AG95" s="269"/>
      <c r="AH95" s="269"/>
      <c r="AI95" s="269"/>
      <c r="AJ95" s="269"/>
      <c r="AK95" s="269"/>
      <c r="AL95" s="269"/>
      <c r="AM95" s="269"/>
      <c r="AN95" s="269"/>
      <c r="AO95" s="269"/>
      <c r="AP95" s="269"/>
      <c r="AS95" s="269"/>
      <c r="AT95" s="269"/>
      <c r="AU95" s="269"/>
      <c r="AV95" s="269"/>
      <c r="AW95" s="269"/>
      <c r="AX95" s="269"/>
      <c r="AY95" s="269"/>
      <c r="AZ95" s="269"/>
      <c r="BA95" s="269"/>
      <c r="BB95" s="269"/>
      <c r="BC95" s="269"/>
      <c r="BD95" s="269"/>
      <c r="BE95" s="269"/>
      <c r="BF95" s="269"/>
      <c r="BG95" s="269"/>
      <c r="BH95" s="269"/>
      <c r="BI95" s="269"/>
      <c r="BJ95" s="269"/>
      <c r="BK95" s="269"/>
    </row>
    <row r="96" spans="1:63">
      <c r="A96" s="253"/>
      <c r="B96" s="222"/>
      <c r="C96" s="166"/>
      <c r="D96" s="194"/>
      <c r="E96" s="167" t="s">
        <v>78</v>
      </c>
      <c r="F96" s="290"/>
      <c r="G96" s="273"/>
      <c r="H96" s="274"/>
      <c r="I96" s="266"/>
      <c r="J96" s="300"/>
      <c r="K96" s="300"/>
      <c r="L96" s="309"/>
      <c r="M96" s="315"/>
      <c r="N96" s="312"/>
      <c r="O96" s="300"/>
      <c r="P96" s="266"/>
      <c r="Q96" s="303"/>
      <c r="R96" s="303"/>
      <c r="S96" s="306"/>
      <c r="T96" s="303"/>
      <c r="U96" s="297"/>
      <c r="X96" s="269"/>
      <c r="Y96" s="269"/>
      <c r="Z96" s="269"/>
      <c r="AA96" s="269"/>
      <c r="AB96" s="269"/>
      <c r="AC96" s="269"/>
      <c r="AD96" s="269"/>
      <c r="AE96" s="269"/>
      <c r="AF96" s="269"/>
      <c r="AG96" s="269"/>
      <c r="AH96" s="269"/>
      <c r="AI96" s="269"/>
      <c r="AJ96" s="269"/>
      <c r="AK96" s="269"/>
      <c r="AL96" s="269"/>
      <c r="AM96" s="269"/>
      <c r="AN96" s="269"/>
      <c r="AO96" s="269"/>
      <c r="AP96" s="269"/>
      <c r="AS96" s="269"/>
      <c r="AT96" s="269"/>
      <c r="AU96" s="269"/>
      <c r="AV96" s="269"/>
      <c r="AW96" s="269"/>
      <c r="AX96" s="269"/>
      <c r="AY96" s="269"/>
      <c r="AZ96" s="269"/>
      <c r="BA96" s="269"/>
      <c r="BB96" s="269"/>
      <c r="BC96" s="269"/>
      <c r="BD96" s="269"/>
      <c r="BE96" s="269"/>
      <c r="BF96" s="269"/>
      <c r="BG96" s="269"/>
      <c r="BH96" s="269"/>
      <c r="BI96" s="269"/>
      <c r="BJ96" s="269"/>
      <c r="BK96" s="269"/>
    </row>
    <row r="97" spans="1:63">
      <c r="A97" s="253"/>
      <c r="B97" s="222"/>
      <c r="C97" s="166"/>
      <c r="D97" s="194"/>
      <c r="E97" s="167" t="s">
        <v>79</v>
      </c>
      <c r="F97" s="290"/>
      <c r="G97" s="273"/>
      <c r="H97" s="274"/>
      <c r="I97" s="266"/>
      <c r="J97" s="300"/>
      <c r="K97" s="300"/>
      <c r="L97" s="309"/>
      <c r="M97" s="315"/>
      <c r="N97" s="312"/>
      <c r="O97" s="300"/>
      <c r="P97" s="266"/>
      <c r="Q97" s="303"/>
      <c r="R97" s="303"/>
      <c r="S97" s="306"/>
      <c r="T97" s="303"/>
      <c r="U97" s="297"/>
      <c r="X97" s="270"/>
      <c r="Y97" s="270"/>
      <c r="Z97" s="270"/>
      <c r="AA97" s="270"/>
      <c r="AB97" s="270"/>
      <c r="AC97" s="270"/>
      <c r="AD97" s="270"/>
      <c r="AE97" s="270"/>
      <c r="AF97" s="270"/>
      <c r="AG97" s="270"/>
      <c r="AH97" s="270"/>
      <c r="AI97" s="270"/>
      <c r="AJ97" s="270"/>
      <c r="AK97" s="270"/>
      <c r="AL97" s="270"/>
      <c r="AM97" s="270"/>
      <c r="AN97" s="270"/>
      <c r="AO97" s="270"/>
      <c r="AP97" s="270"/>
      <c r="AS97" s="270"/>
      <c r="AT97" s="270"/>
      <c r="AU97" s="270"/>
      <c r="AV97" s="270"/>
      <c r="AW97" s="270"/>
      <c r="AX97" s="270"/>
      <c r="AY97" s="270"/>
      <c r="AZ97" s="270"/>
      <c r="BA97" s="270"/>
      <c r="BB97" s="270"/>
      <c r="BC97" s="270"/>
      <c r="BD97" s="270"/>
      <c r="BE97" s="270"/>
      <c r="BF97" s="270"/>
      <c r="BG97" s="270"/>
      <c r="BH97" s="270"/>
      <c r="BI97" s="270"/>
      <c r="BJ97" s="270"/>
      <c r="BK97" s="270"/>
    </row>
    <row r="98" spans="1:63" ht="13.5" thickBot="1">
      <c r="A98" s="254"/>
      <c r="B98" s="225"/>
      <c r="C98" s="214"/>
      <c r="D98" s="213"/>
      <c r="E98" s="215" t="s">
        <v>142</v>
      </c>
      <c r="F98" s="291"/>
      <c r="G98" s="275"/>
      <c r="H98" s="276"/>
      <c r="I98" s="267"/>
      <c r="J98" s="301"/>
      <c r="K98" s="301"/>
      <c r="L98" s="310"/>
      <c r="M98" s="316"/>
      <c r="N98" s="313"/>
      <c r="O98" s="301"/>
      <c r="P98" s="267"/>
      <c r="Q98" s="304"/>
      <c r="R98" s="304"/>
      <c r="S98" s="307"/>
      <c r="T98" s="304"/>
      <c r="U98" s="298"/>
      <c r="X98" s="198"/>
      <c r="Y98" s="198"/>
      <c r="Z98" s="198"/>
      <c r="AA98" s="198"/>
      <c r="AB98" s="198"/>
      <c r="AC98" s="198"/>
      <c r="AD98" s="198"/>
      <c r="AE98" s="198"/>
      <c r="AF98" s="198"/>
      <c r="AG98" s="198"/>
      <c r="AH98" s="198"/>
      <c r="AI98" s="198"/>
      <c r="AJ98" s="198"/>
      <c r="AK98" s="198"/>
      <c r="AL98" s="198"/>
      <c r="AM98" s="198"/>
      <c r="AN98" s="198"/>
      <c r="AO98" s="198"/>
      <c r="AP98" s="198"/>
      <c r="AS98" s="198"/>
      <c r="AT98" s="198"/>
      <c r="AU98" s="198"/>
      <c r="AV98" s="198"/>
      <c r="AW98" s="198"/>
      <c r="AX98" s="198"/>
      <c r="AY98" s="198"/>
      <c r="AZ98" s="198"/>
      <c r="BA98" s="198"/>
      <c r="BB98" s="198"/>
      <c r="BC98" s="198"/>
      <c r="BD98" s="198"/>
      <c r="BE98" s="198"/>
      <c r="BF98" s="198"/>
      <c r="BG98" s="198"/>
      <c r="BH98" s="198"/>
      <c r="BI98" s="198"/>
      <c r="BJ98" s="198"/>
      <c r="BK98" s="198"/>
    </row>
    <row r="99" spans="1:63">
      <c r="A99" s="252" t="str">
        <f>A174</f>
        <v>P1-3 Stormwater Ponds</v>
      </c>
      <c r="B99" s="187"/>
      <c r="C99" s="164" t="s">
        <v>29</v>
      </c>
      <c r="D99" s="193"/>
      <c r="E99" s="164" t="s">
        <v>75</v>
      </c>
      <c r="F99" s="289">
        <f>1.7/12*('Site Data'!$F$26*$B99+'Site Data'!$F$27*($B100+$B101)+'Site Data'!$F$28*SUM($D99:$D104))</f>
        <v>0</v>
      </c>
      <c r="G99" s="271" t="s">
        <v>54</v>
      </c>
      <c r="H99" s="272"/>
      <c r="I99" s="265">
        <v>0</v>
      </c>
      <c r="J99" s="299">
        <f>AJ153</f>
        <v>0</v>
      </c>
      <c r="K99" s="299">
        <f>F99+J99</f>
        <v>0</v>
      </c>
      <c r="L99" s="308" t="s">
        <v>14</v>
      </c>
      <c r="M99" s="314"/>
      <c r="N99" s="311">
        <v>0</v>
      </c>
      <c r="O99" s="299">
        <f>K99-N99</f>
        <v>0</v>
      </c>
      <c r="P99" s="265">
        <v>0.5</v>
      </c>
      <c r="Q99" s="302">
        <f>BE153</f>
        <v>0</v>
      </c>
      <c r="R99" s="302">
        <f>1.7/12*('Site Data'!$F$26*B99*'Site Data'!$C$16+'Site Data'!$F$27*(SUMPRODUCT(B100:B101,'Site Data'!$C$19:$C$20))+'Site Data'!$F$28*(SUMPRODUCT(D99:D104,'Site Data'!$C$24:$C$29)))*2.72/43560+Q99</f>
        <v>0</v>
      </c>
      <c r="S99" s="305">
        <f>IF(K99&gt;0,IF(M99&lt;K99,(R99*N99/K99)+(M99-N99)/K99*P99*R99,(R99*N99/K99)+(K99-N99)/K99*P99*R99),0)</f>
        <v>0</v>
      </c>
      <c r="T99" s="302">
        <f>R99-S99</f>
        <v>0</v>
      </c>
      <c r="U99" s="296"/>
      <c r="X99" s="268">
        <f t="shared" ref="X99:AP99" si="24">IF($U99=X$26,$O99,0)</f>
        <v>0</v>
      </c>
      <c r="Y99" s="268">
        <f t="shared" si="24"/>
        <v>0</v>
      </c>
      <c r="Z99" s="268">
        <f t="shared" si="24"/>
        <v>0</v>
      </c>
      <c r="AA99" s="268">
        <f t="shared" si="24"/>
        <v>0</v>
      </c>
      <c r="AB99" s="268">
        <f t="shared" si="24"/>
        <v>0</v>
      </c>
      <c r="AC99" s="268">
        <f t="shared" si="24"/>
        <v>0</v>
      </c>
      <c r="AD99" s="268">
        <f t="shared" si="24"/>
        <v>0</v>
      </c>
      <c r="AE99" s="268">
        <f t="shared" si="24"/>
        <v>0</v>
      </c>
      <c r="AF99" s="268">
        <f t="shared" si="24"/>
        <v>0</v>
      </c>
      <c r="AG99" s="268">
        <f t="shared" si="24"/>
        <v>0</v>
      </c>
      <c r="AH99" s="268">
        <f t="shared" si="24"/>
        <v>0</v>
      </c>
      <c r="AI99" s="197">
        <f t="shared" si="24"/>
        <v>0</v>
      </c>
      <c r="AJ99" s="268">
        <f t="shared" si="24"/>
        <v>0</v>
      </c>
      <c r="AK99" s="268">
        <f t="shared" si="24"/>
        <v>0</v>
      </c>
      <c r="AL99" s="268">
        <f t="shared" si="24"/>
        <v>0</v>
      </c>
      <c r="AM99" s="268">
        <f t="shared" si="24"/>
        <v>0</v>
      </c>
      <c r="AN99" s="268">
        <f t="shared" si="24"/>
        <v>0</v>
      </c>
      <c r="AO99" s="268">
        <f t="shared" si="24"/>
        <v>0</v>
      </c>
      <c r="AP99" s="268">
        <f t="shared" si="24"/>
        <v>0</v>
      </c>
      <c r="AS99" s="268">
        <f t="shared" ref="AS99:BK99" si="25">IF($U99=AS$26,$T99,0)</f>
        <v>0</v>
      </c>
      <c r="AT99" s="268">
        <f t="shared" si="25"/>
        <v>0</v>
      </c>
      <c r="AU99" s="268">
        <f t="shared" si="25"/>
        <v>0</v>
      </c>
      <c r="AV99" s="268">
        <f t="shared" si="25"/>
        <v>0</v>
      </c>
      <c r="AW99" s="268">
        <f t="shared" si="25"/>
        <v>0</v>
      </c>
      <c r="AX99" s="268">
        <f t="shared" si="25"/>
        <v>0</v>
      </c>
      <c r="AY99" s="268">
        <f t="shared" si="25"/>
        <v>0</v>
      </c>
      <c r="AZ99" s="268">
        <f t="shared" si="25"/>
        <v>0</v>
      </c>
      <c r="BA99" s="268">
        <f t="shared" si="25"/>
        <v>0</v>
      </c>
      <c r="BB99" s="268">
        <f t="shared" si="25"/>
        <v>0</v>
      </c>
      <c r="BC99" s="268">
        <f t="shared" si="25"/>
        <v>0</v>
      </c>
      <c r="BD99" s="268">
        <f t="shared" si="25"/>
        <v>0</v>
      </c>
      <c r="BE99" s="268">
        <f t="shared" si="25"/>
        <v>0</v>
      </c>
      <c r="BF99" s="268">
        <f t="shared" si="25"/>
        <v>0</v>
      </c>
      <c r="BG99" s="268">
        <f t="shared" si="25"/>
        <v>0</v>
      </c>
      <c r="BH99" s="268">
        <f t="shared" si="25"/>
        <v>0</v>
      </c>
      <c r="BI99" s="268">
        <f t="shared" si="25"/>
        <v>0</v>
      </c>
      <c r="BJ99" s="268">
        <f t="shared" si="25"/>
        <v>0</v>
      </c>
      <c r="BK99" s="268">
        <f t="shared" si="25"/>
        <v>0</v>
      </c>
    </row>
    <row r="100" spans="1:63">
      <c r="A100" s="253"/>
      <c r="B100" s="188"/>
      <c r="C100" s="165" t="s">
        <v>73</v>
      </c>
      <c r="D100" s="194"/>
      <c r="E100" s="165" t="s">
        <v>76</v>
      </c>
      <c r="F100" s="290"/>
      <c r="G100" s="273"/>
      <c r="H100" s="274"/>
      <c r="I100" s="266"/>
      <c r="J100" s="300"/>
      <c r="K100" s="300"/>
      <c r="L100" s="309"/>
      <c r="M100" s="315"/>
      <c r="N100" s="312"/>
      <c r="O100" s="300"/>
      <c r="P100" s="266"/>
      <c r="Q100" s="303"/>
      <c r="R100" s="303"/>
      <c r="S100" s="306"/>
      <c r="T100" s="303"/>
      <c r="U100" s="297"/>
      <c r="X100" s="269"/>
      <c r="Y100" s="269"/>
      <c r="Z100" s="269"/>
      <c r="AA100" s="269"/>
      <c r="AB100" s="269"/>
      <c r="AC100" s="269"/>
      <c r="AD100" s="269"/>
      <c r="AE100" s="269"/>
      <c r="AF100" s="269"/>
      <c r="AG100" s="269"/>
      <c r="AH100" s="269"/>
      <c r="AI100" s="198"/>
      <c r="AJ100" s="269"/>
      <c r="AK100" s="269"/>
      <c r="AL100" s="269"/>
      <c r="AM100" s="269"/>
      <c r="AN100" s="269"/>
      <c r="AO100" s="269"/>
      <c r="AP100" s="269"/>
      <c r="AS100" s="269"/>
      <c r="AT100" s="269"/>
      <c r="AU100" s="269"/>
      <c r="AV100" s="269"/>
      <c r="AW100" s="269"/>
      <c r="AX100" s="269"/>
      <c r="AY100" s="269"/>
      <c r="AZ100" s="269"/>
      <c r="BA100" s="269"/>
      <c r="BB100" s="269"/>
      <c r="BC100" s="269"/>
      <c r="BD100" s="269"/>
      <c r="BE100" s="269"/>
      <c r="BF100" s="269"/>
      <c r="BG100" s="269"/>
      <c r="BH100" s="269"/>
      <c r="BI100" s="269"/>
      <c r="BJ100" s="269"/>
      <c r="BK100" s="269"/>
    </row>
    <row r="101" spans="1:63">
      <c r="A101" s="253"/>
      <c r="B101" s="188"/>
      <c r="C101" s="165" t="s">
        <v>74</v>
      </c>
      <c r="D101" s="194"/>
      <c r="E101" s="165" t="s">
        <v>77</v>
      </c>
      <c r="F101" s="290"/>
      <c r="G101" s="273"/>
      <c r="H101" s="274"/>
      <c r="I101" s="266"/>
      <c r="J101" s="300"/>
      <c r="K101" s="300"/>
      <c r="L101" s="309"/>
      <c r="M101" s="315"/>
      <c r="N101" s="312"/>
      <c r="O101" s="300"/>
      <c r="P101" s="266"/>
      <c r="Q101" s="303"/>
      <c r="R101" s="303"/>
      <c r="S101" s="306"/>
      <c r="T101" s="303"/>
      <c r="U101" s="297"/>
      <c r="X101" s="269"/>
      <c r="Y101" s="269"/>
      <c r="Z101" s="269"/>
      <c r="AA101" s="269"/>
      <c r="AB101" s="269"/>
      <c r="AC101" s="269"/>
      <c r="AD101" s="269"/>
      <c r="AE101" s="269"/>
      <c r="AF101" s="269"/>
      <c r="AG101" s="269"/>
      <c r="AH101" s="269"/>
      <c r="AI101" s="198"/>
      <c r="AJ101" s="269"/>
      <c r="AK101" s="269"/>
      <c r="AL101" s="269"/>
      <c r="AM101" s="269"/>
      <c r="AN101" s="269"/>
      <c r="AO101" s="269"/>
      <c r="AP101" s="269"/>
      <c r="AS101" s="269"/>
      <c r="AT101" s="269"/>
      <c r="AU101" s="269"/>
      <c r="AV101" s="269"/>
      <c r="AW101" s="269"/>
      <c r="AX101" s="269"/>
      <c r="AY101" s="269"/>
      <c r="AZ101" s="269"/>
      <c r="BA101" s="269"/>
      <c r="BB101" s="269"/>
      <c r="BC101" s="269"/>
      <c r="BD101" s="269"/>
      <c r="BE101" s="269"/>
      <c r="BF101" s="269"/>
      <c r="BG101" s="269"/>
      <c r="BH101" s="269"/>
      <c r="BI101" s="269"/>
      <c r="BJ101" s="269"/>
      <c r="BK101" s="269"/>
    </row>
    <row r="102" spans="1:63">
      <c r="A102" s="253"/>
      <c r="B102" s="222"/>
      <c r="C102" s="166"/>
      <c r="D102" s="194"/>
      <c r="E102" s="167" t="s">
        <v>78</v>
      </c>
      <c r="F102" s="290"/>
      <c r="G102" s="273"/>
      <c r="H102" s="274"/>
      <c r="I102" s="266"/>
      <c r="J102" s="300"/>
      <c r="K102" s="300"/>
      <c r="L102" s="309"/>
      <c r="M102" s="315"/>
      <c r="N102" s="312"/>
      <c r="O102" s="300"/>
      <c r="P102" s="266"/>
      <c r="Q102" s="303"/>
      <c r="R102" s="303"/>
      <c r="S102" s="306"/>
      <c r="T102" s="303"/>
      <c r="U102" s="297"/>
      <c r="X102" s="269"/>
      <c r="Y102" s="269"/>
      <c r="Z102" s="269"/>
      <c r="AA102" s="269"/>
      <c r="AB102" s="269"/>
      <c r="AC102" s="269"/>
      <c r="AD102" s="269"/>
      <c r="AE102" s="269"/>
      <c r="AF102" s="269"/>
      <c r="AG102" s="269"/>
      <c r="AH102" s="269"/>
      <c r="AI102" s="198"/>
      <c r="AJ102" s="269"/>
      <c r="AK102" s="269"/>
      <c r="AL102" s="269"/>
      <c r="AM102" s="269"/>
      <c r="AN102" s="269"/>
      <c r="AO102" s="269"/>
      <c r="AP102" s="269"/>
      <c r="AS102" s="269"/>
      <c r="AT102" s="269"/>
      <c r="AU102" s="269"/>
      <c r="AV102" s="269"/>
      <c r="AW102" s="269"/>
      <c r="AX102" s="269"/>
      <c r="AY102" s="269"/>
      <c r="AZ102" s="269"/>
      <c r="BA102" s="269"/>
      <c r="BB102" s="269"/>
      <c r="BC102" s="269"/>
      <c r="BD102" s="269"/>
      <c r="BE102" s="269"/>
      <c r="BF102" s="269"/>
      <c r="BG102" s="269"/>
      <c r="BH102" s="269"/>
      <c r="BI102" s="269"/>
      <c r="BJ102" s="269"/>
      <c r="BK102" s="269"/>
    </row>
    <row r="103" spans="1:63">
      <c r="A103" s="253"/>
      <c r="B103" s="222"/>
      <c r="C103" s="166"/>
      <c r="D103" s="194"/>
      <c r="E103" s="167" t="s">
        <v>79</v>
      </c>
      <c r="F103" s="290"/>
      <c r="G103" s="273"/>
      <c r="H103" s="274"/>
      <c r="I103" s="266"/>
      <c r="J103" s="300"/>
      <c r="K103" s="300"/>
      <c r="L103" s="309"/>
      <c r="M103" s="315"/>
      <c r="N103" s="312"/>
      <c r="O103" s="300"/>
      <c r="P103" s="266"/>
      <c r="Q103" s="303"/>
      <c r="R103" s="303"/>
      <c r="S103" s="306"/>
      <c r="T103" s="303"/>
      <c r="U103" s="297"/>
      <c r="X103" s="270"/>
      <c r="Y103" s="270"/>
      <c r="Z103" s="270"/>
      <c r="AA103" s="270"/>
      <c r="AB103" s="270"/>
      <c r="AC103" s="270"/>
      <c r="AD103" s="270"/>
      <c r="AE103" s="270"/>
      <c r="AF103" s="270"/>
      <c r="AG103" s="270"/>
      <c r="AH103" s="270"/>
      <c r="AI103" s="199"/>
      <c r="AJ103" s="270"/>
      <c r="AK103" s="270"/>
      <c r="AL103" s="270"/>
      <c r="AM103" s="270"/>
      <c r="AN103" s="270"/>
      <c r="AO103" s="270"/>
      <c r="AP103" s="270"/>
      <c r="AS103" s="270"/>
      <c r="AT103" s="270"/>
      <c r="AU103" s="270"/>
      <c r="AV103" s="270"/>
      <c r="AW103" s="270"/>
      <c r="AX103" s="270"/>
      <c r="AY103" s="270"/>
      <c r="AZ103" s="270"/>
      <c r="BA103" s="270"/>
      <c r="BB103" s="270"/>
      <c r="BC103" s="270"/>
      <c r="BD103" s="270"/>
      <c r="BE103" s="270"/>
      <c r="BF103" s="270"/>
      <c r="BG103" s="270"/>
      <c r="BH103" s="270"/>
      <c r="BI103" s="270"/>
      <c r="BJ103" s="270"/>
      <c r="BK103" s="270"/>
    </row>
    <row r="104" spans="1:63" ht="13.5" thickBot="1">
      <c r="A104" s="254"/>
      <c r="B104" s="225"/>
      <c r="C104" s="214"/>
      <c r="D104" s="213"/>
      <c r="E104" s="215" t="s">
        <v>142</v>
      </c>
      <c r="F104" s="291"/>
      <c r="G104" s="275"/>
      <c r="H104" s="276"/>
      <c r="I104" s="267"/>
      <c r="J104" s="301"/>
      <c r="K104" s="301"/>
      <c r="L104" s="310"/>
      <c r="M104" s="316"/>
      <c r="N104" s="313"/>
      <c r="O104" s="301"/>
      <c r="P104" s="267"/>
      <c r="Q104" s="304"/>
      <c r="R104" s="304"/>
      <c r="S104" s="307"/>
      <c r="T104" s="304"/>
      <c r="U104" s="298"/>
      <c r="X104" s="198"/>
      <c r="Y104" s="198"/>
      <c r="Z104" s="198"/>
      <c r="AA104" s="198"/>
      <c r="AB104" s="198"/>
      <c r="AC104" s="198"/>
      <c r="AD104" s="198"/>
      <c r="AE104" s="198"/>
      <c r="AF104" s="198"/>
      <c r="AG104" s="198"/>
      <c r="AH104" s="198"/>
      <c r="AI104" s="198"/>
      <c r="AJ104" s="198"/>
      <c r="AK104" s="198"/>
      <c r="AL104" s="198"/>
      <c r="AM104" s="198"/>
      <c r="AN104" s="198"/>
      <c r="AO104" s="198"/>
      <c r="AP104" s="198"/>
      <c r="AS104" s="198"/>
      <c r="AT104" s="198"/>
      <c r="AU104" s="198"/>
      <c r="AV104" s="198"/>
      <c r="AW104" s="198"/>
      <c r="AX104" s="198"/>
      <c r="AY104" s="198"/>
      <c r="AZ104" s="198"/>
      <c r="BA104" s="198"/>
      <c r="BB104" s="198"/>
      <c r="BC104" s="198"/>
      <c r="BD104" s="198"/>
      <c r="BE104" s="198"/>
      <c r="BF104" s="198"/>
      <c r="BG104" s="198"/>
      <c r="BH104" s="198"/>
      <c r="BI104" s="198"/>
      <c r="BJ104" s="198"/>
      <c r="BK104" s="198"/>
    </row>
    <row r="105" spans="1:63">
      <c r="A105" s="252" t="str">
        <f>A175</f>
        <v>W1-2 Wetlands</v>
      </c>
      <c r="B105" s="187"/>
      <c r="C105" s="164" t="s">
        <v>29</v>
      </c>
      <c r="D105" s="193"/>
      <c r="E105" s="164" t="s">
        <v>75</v>
      </c>
      <c r="F105" s="289">
        <f>1.7/12*('Site Data'!$F$26*$B105+'Site Data'!$F$27*($B106+$B107)+'Site Data'!$F$28*SUM($D105:$D110))</f>
        <v>0</v>
      </c>
      <c r="G105" s="271" t="s">
        <v>54</v>
      </c>
      <c r="H105" s="272"/>
      <c r="I105" s="265">
        <v>0</v>
      </c>
      <c r="J105" s="299">
        <f>AK153</f>
        <v>0</v>
      </c>
      <c r="K105" s="299">
        <f>F105+J105</f>
        <v>0</v>
      </c>
      <c r="L105" s="308" t="s">
        <v>14</v>
      </c>
      <c r="M105" s="314"/>
      <c r="N105" s="311">
        <v>0</v>
      </c>
      <c r="O105" s="299">
        <f>K105-N105</f>
        <v>0</v>
      </c>
      <c r="P105" s="265">
        <v>0.5</v>
      </c>
      <c r="Q105" s="302">
        <f>BF153</f>
        <v>0</v>
      </c>
      <c r="R105" s="302">
        <f>1.7/12*('Site Data'!$F$26*B105*'Site Data'!$C$16+'Site Data'!$F$27*(SUMPRODUCT(B106:B107,'Site Data'!$C$19:$C$20))+'Site Data'!$F$28*(SUMPRODUCT(D105:D110,'Site Data'!$C$24:$C$29)))*2.72/43560+Q105</f>
        <v>0</v>
      </c>
      <c r="S105" s="305">
        <f>IF(K105&gt;0,IF(M105&lt;K105,(R105*N105/K105)+(M105-N105)/K105*P105*R105,(R105*N105/K105)+(K105-N105)/K105*P105*R105),0)</f>
        <v>0</v>
      </c>
      <c r="T105" s="302">
        <f>R105-S105</f>
        <v>0</v>
      </c>
      <c r="U105" s="296"/>
      <c r="X105" s="268">
        <f t="shared" ref="X105:AP105" si="26">IF($U105=X$26,$O105,0)</f>
        <v>0</v>
      </c>
      <c r="Y105" s="268">
        <f t="shared" si="26"/>
        <v>0</v>
      </c>
      <c r="Z105" s="268">
        <f t="shared" si="26"/>
        <v>0</v>
      </c>
      <c r="AA105" s="268">
        <f t="shared" si="26"/>
        <v>0</v>
      </c>
      <c r="AB105" s="268">
        <f t="shared" si="26"/>
        <v>0</v>
      </c>
      <c r="AC105" s="268">
        <f t="shared" si="26"/>
        <v>0</v>
      </c>
      <c r="AD105" s="268">
        <f t="shared" si="26"/>
        <v>0</v>
      </c>
      <c r="AE105" s="268">
        <f t="shared" si="26"/>
        <v>0</v>
      </c>
      <c r="AF105" s="268">
        <f t="shared" si="26"/>
        <v>0</v>
      </c>
      <c r="AG105" s="268">
        <f t="shared" si="26"/>
        <v>0</v>
      </c>
      <c r="AH105" s="268">
        <f t="shared" si="26"/>
        <v>0</v>
      </c>
      <c r="AI105" s="268">
        <f t="shared" si="26"/>
        <v>0</v>
      </c>
      <c r="AJ105" s="268">
        <f t="shared" si="26"/>
        <v>0</v>
      </c>
      <c r="AK105" s="268">
        <f t="shared" si="26"/>
        <v>0</v>
      </c>
      <c r="AL105" s="268">
        <f t="shared" si="26"/>
        <v>0</v>
      </c>
      <c r="AM105" s="268">
        <f t="shared" si="26"/>
        <v>0</v>
      </c>
      <c r="AN105" s="268">
        <f t="shared" si="26"/>
        <v>0</v>
      </c>
      <c r="AO105" s="268">
        <f t="shared" si="26"/>
        <v>0</v>
      </c>
      <c r="AP105" s="268">
        <f t="shared" si="26"/>
        <v>0</v>
      </c>
      <c r="AS105" s="268">
        <f t="shared" ref="AS105:BK105" si="27">IF($U105=AS$26,$T105,0)</f>
        <v>0</v>
      </c>
      <c r="AT105" s="268">
        <f t="shared" si="27"/>
        <v>0</v>
      </c>
      <c r="AU105" s="268">
        <f t="shared" si="27"/>
        <v>0</v>
      </c>
      <c r="AV105" s="268">
        <f t="shared" si="27"/>
        <v>0</v>
      </c>
      <c r="AW105" s="268">
        <f t="shared" si="27"/>
        <v>0</v>
      </c>
      <c r="AX105" s="268">
        <f t="shared" si="27"/>
        <v>0</v>
      </c>
      <c r="AY105" s="268">
        <f t="shared" si="27"/>
        <v>0</v>
      </c>
      <c r="AZ105" s="268">
        <f t="shared" si="27"/>
        <v>0</v>
      </c>
      <c r="BA105" s="268">
        <f t="shared" si="27"/>
        <v>0</v>
      </c>
      <c r="BB105" s="268">
        <f t="shared" si="27"/>
        <v>0</v>
      </c>
      <c r="BC105" s="268">
        <f t="shared" si="27"/>
        <v>0</v>
      </c>
      <c r="BD105" s="268">
        <f t="shared" si="27"/>
        <v>0</v>
      </c>
      <c r="BE105" s="268">
        <f t="shared" si="27"/>
        <v>0</v>
      </c>
      <c r="BF105" s="268">
        <f t="shared" si="27"/>
        <v>0</v>
      </c>
      <c r="BG105" s="268">
        <f t="shared" si="27"/>
        <v>0</v>
      </c>
      <c r="BH105" s="268">
        <f t="shared" si="27"/>
        <v>0</v>
      </c>
      <c r="BI105" s="268">
        <f t="shared" si="27"/>
        <v>0</v>
      </c>
      <c r="BJ105" s="268">
        <f t="shared" si="27"/>
        <v>0</v>
      </c>
      <c r="BK105" s="268">
        <f t="shared" si="27"/>
        <v>0</v>
      </c>
    </row>
    <row r="106" spans="1:63">
      <c r="A106" s="253"/>
      <c r="B106" s="188"/>
      <c r="C106" s="165" t="s">
        <v>73</v>
      </c>
      <c r="D106" s="194"/>
      <c r="E106" s="165" t="s">
        <v>76</v>
      </c>
      <c r="F106" s="290"/>
      <c r="G106" s="273"/>
      <c r="H106" s="274"/>
      <c r="I106" s="266"/>
      <c r="J106" s="300"/>
      <c r="K106" s="300"/>
      <c r="L106" s="309"/>
      <c r="M106" s="315"/>
      <c r="N106" s="312"/>
      <c r="O106" s="300"/>
      <c r="P106" s="266"/>
      <c r="Q106" s="303"/>
      <c r="R106" s="303"/>
      <c r="S106" s="306"/>
      <c r="T106" s="303"/>
      <c r="U106" s="297"/>
      <c r="X106" s="269"/>
      <c r="Y106" s="269"/>
      <c r="Z106" s="269"/>
      <c r="AA106" s="269"/>
      <c r="AB106" s="269"/>
      <c r="AC106" s="269"/>
      <c r="AD106" s="269"/>
      <c r="AE106" s="269"/>
      <c r="AF106" s="269"/>
      <c r="AG106" s="269"/>
      <c r="AH106" s="269"/>
      <c r="AI106" s="269"/>
      <c r="AJ106" s="269"/>
      <c r="AK106" s="269"/>
      <c r="AL106" s="269"/>
      <c r="AM106" s="269"/>
      <c r="AN106" s="269"/>
      <c r="AO106" s="269"/>
      <c r="AP106" s="269"/>
      <c r="AS106" s="269"/>
      <c r="AT106" s="269"/>
      <c r="AU106" s="269"/>
      <c r="AV106" s="269"/>
      <c r="AW106" s="269"/>
      <c r="AX106" s="269"/>
      <c r="AY106" s="269"/>
      <c r="AZ106" s="269"/>
      <c r="BA106" s="269"/>
      <c r="BB106" s="269"/>
      <c r="BC106" s="269"/>
      <c r="BD106" s="269"/>
      <c r="BE106" s="269"/>
      <c r="BF106" s="269"/>
      <c r="BG106" s="269"/>
      <c r="BH106" s="269"/>
      <c r="BI106" s="269"/>
      <c r="BJ106" s="269"/>
      <c r="BK106" s="269"/>
    </row>
    <row r="107" spans="1:63">
      <c r="A107" s="253"/>
      <c r="B107" s="188"/>
      <c r="C107" s="165" t="s">
        <v>74</v>
      </c>
      <c r="D107" s="194"/>
      <c r="E107" s="165" t="s">
        <v>77</v>
      </c>
      <c r="F107" s="290"/>
      <c r="G107" s="273"/>
      <c r="H107" s="274"/>
      <c r="I107" s="266"/>
      <c r="J107" s="300"/>
      <c r="K107" s="300"/>
      <c r="L107" s="309"/>
      <c r="M107" s="315"/>
      <c r="N107" s="312"/>
      <c r="O107" s="300"/>
      <c r="P107" s="266"/>
      <c r="Q107" s="303"/>
      <c r="R107" s="303"/>
      <c r="S107" s="306"/>
      <c r="T107" s="303"/>
      <c r="U107" s="297"/>
      <c r="X107" s="269"/>
      <c r="Y107" s="269"/>
      <c r="Z107" s="269"/>
      <c r="AA107" s="269"/>
      <c r="AB107" s="269"/>
      <c r="AC107" s="269"/>
      <c r="AD107" s="269"/>
      <c r="AE107" s="269"/>
      <c r="AF107" s="269"/>
      <c r="AG107" s="269"/>
      <c r="AH107" s="269"/>
      <c r="AI107" s="269"/>
      <c r="AJ107" s="269"/>
      <c r="AK107" s="269"/>
      <c r="AL107" s="269"/>
      <c r="AM107" s="269"/>
      <c r="AN107" s="269"/>
      <c r="AO107" s="269"/>
      <c r="AP107" s="269"/>
      <c r="AS107" s="269"/>
      <c r="AT107" s="269"/>
      <c r="AU107" s="269"/>
      <c r="AV107" s="269"/>
      <c r="AW107" s="269"/>
      <c r="AX107" s="269"/>
      <c r="AY107" s="269"/>
      <c r="AZ107" s="269"/>
      <c r="BA107" s="269"/>
      <c r="BB107" s="269"/>
      <c r="BC107" s="269"/>
      <c r="BD107" s="269"/>
      <c r="BE107" s="269"/>
      <c r="BF107" s="269"/>
      <c r="BG107" s="269"/>
      <c r="BH107" s="269"/>
      <c r="BI107" s="269"/>
      <c r="BJ107" s="269"/>
      <c r="BK107" s="269"/>
    </row>
    <row r="108" spans="1:63">
      <c r="A108" s="253"/>
      <c r="B108" s="222"/>
      <c r="C108" s="166"/>
      <c r="D108" s="194"/>
      <c r="E108" s="167" t="s">
        <v>78</v>
      </c>
      <c r="F108" s="290"/>
      <c r="G108" s="273"/>
      <c r="H108" s="274"/>
      <c r="I108" s="266"/>
      <c r="J108" s="300"/>
      <c r="K108" s="300"/>
      <c r="L108" s="309"/>
      <c r="M108" s="315"/>
      <c r="N108" s="312"/>
      <c r="O108" s="300"/>
      <c r="P108" s="266"/>
      <c r="Q108" s="303"/>
      <c r="R108" s="303"/>
      <c r="S108" s="306"/>
      <c r="T108" s="303"/>
      <c r="U108" s="297"/>
      <c r="X108" s="269"/>
      <c r="Y108" s="269"/>
      <c r="Z108" s="269"/>
      <c r="AA108" s="269"/>
      <c r="AB108" s="269"/>
      <c r="AC108" s="269"/>
      <c r="AD108" s="269"/>
      <c r="AE108" s="269"/>
      <c r="AF108" s="269"/>
      <c r="AG108" s="269"/>
      <c r="AH108" s="269"/>
      <c r="AI108" s="269"/>
      <c r="AJ108" s="269"/>
      <c r="AK108" s="269"/>
      <c r="AL108" s="269"/>
      <c r="AM108" s="269"/>
      <c r="AN108" s="269"/>
      <c r="AO108" s="269"/>
      <c r="AP108" s="269"/>
      <c r="AS108" s="269"/>
      <c r="AT108" s="269"/>
      <c r="AU108" s="269"/>
      <c r="AV108" s="269"/>
      <c r="AW108" s="269"/>
      <c r="AX108" s="269"/>
      <c r="AY108" s="269"/>
      <c r="AZ108" s="269"/>
      <c r="BA108" s="269"/>
      <c r="BB108" s="269"/>
      <c r="BC108" s="269"/>
      <c r="BD108" s="269"/>
      <c r="BE108" s="269"/>
      <c r="BF108" s="269"/>
      <c r="BG108" s="269"/>
      <c r="BH108" s="269"/>
      <c r="BI108" s="269"/>
      <c r="BJ108" s="269"/>
      <c r="BK108" s="269"/>
    </row>
    <row r="109" spans="1:63">
      <c r="A109" s="253"/>
      <c r="B109" s="222"/>
      <c r="C109" s="166"/>
      <c r="D109" s="194"/>
      <c r="E109" s="167" t="s">
        <v>79</v>
      </c>
      <c r="F109" s="290"/>
      <c r="G109" s="273"/>
      <c r="H109" s="274"/>
      <c r="I109" s="266"/>
      <c r="J109" s="300"/>
      <c r="K109" s="300"/>
      <c r="L109" s="309"/>
      <c r="M109" s="315"/>
      <c r="N109" s="312"/>
      <c r="O109" s="300"/>
      <c r="P109" s="266"/>
      <c r="Q109" s="303"/>
      <c r="R109" s="303"/>
      <c r="S109" s="306"/>
      <c r="T109" s="303"/>
      <c r="U109" s="297"/>
      <c r="X109" s="270"/>
      <c r="Y109" s="270"/>
      <c r="Z109" s="270"/>
      <c r="AA109" s="270"/>
      <c r="AB109" s="270"/>
      <c r="AC109" s="270"/>
      <c r="AD109" s="270"/>
      <c r="AE109" s="270"/>
      <c r="AF109" s="270"/>
      <c r="AG109" s="270"/>
      <c r="AH109" s="270"/>
      <c r="AI109" s="270"/>
      <c r="AJ109" s="270"/>
      <c r="AK109" s="270"/>
      <c r="AL109" s="270"/>
      <c r="AM109" s="270"/>
      <c r="AN109" s="270"/>
      <c r="AO109" s="270"/>
      <c r="AP109" s="270"/>
      <c r="AS109" s="270"/>
      <c r="AT109" s="270"/>
      <c r="AU109" s="270"/>
      <c r="AV109" s="270"/>
      <c r="AW109" s="270"/>
      <c r="AX109" s="270"/>
      <c r="AY109" s="270"/>
      <c r="AZ109" s="270"/>
      <c r="BA109" s="270"/>
      <c r="BB109" s="270"/>
      <c r="BC109" s="270"/>
      <c r="BD109" s="270"/>
      <c r="BE109" s="270"/>
      <c r="BF109" s="270"/>
      <c r="BG109" s="270"/>
      <c r="BH109" s="270"/>
      <c r="BI109" s="270"/>
      <c r="BJ109" s="270"/>
      <c r="BK109" s="270"/>
    </row>
    <row r="110" spans="1:63" ht="13.5" thickBot="1">
      <c r="A110" s="254"/>
      <c r="B110" s="225"/>
      <c r="C110" s="214"/>
      <c r="D110" s="213"/>
      <c r="E110" s="215" t="s">
        <v>142</v>
      </c>
      <c r="F110" s="291"/>
      <c r="G110" s="275"/>
      <c r="H110" s="276"/>
      <c r="I110" s="267"/>
      <c r="J110" s="301"/>
      <c r="K110" s="301"/>
      <c r="L110" s="310"/>
      <c r="M110" s="316"/>
      <c r="N110" s="313"/>
      <c r="O110" s="301"/>
      <c r="P110" s="267"/>
      <c r="Q110" s="304"/>
      <c r="R110" s="304"/>
      <c r="S110" s="307"/>
      <c r="T110" s="304"/>
      <c r="U110" s="298"/>
      <c r="X110" s="198"/>
      <c r="Y110" s="198"/>
      <c r="Z110" s="198"/>
      <c r="AA110" s="198"/>
      <c r="AB110" s="198"/>
      <c r="AC110" s="198"/>
      <c r="AD110" s="198"/>
      <c r="AE110" s="198"/>
      <c r="AF110" s="198"/>
      <c r="AG110" s="198"/>
      <c r="AH110" s="198"/>
      <c r="AI110" s="198"/>
      <c r="AJ110" s="198"/>
      <c r="AK110" s="198"/>
      <c r="AL110" s="198"/>
      <c r="AM110" s="198"/>
      <c r="AN110" s="198"/>
      <c r="AO110" s="198"/>
      <c r="AP110" s="198"/>
      <c r="AS110" s="198"/>
      <c r="AT110" s="198"/>
      <c r="AU110" s="198"/>
      <c r="AV110" s="198"/>
      <c r="AW110" s="198"/>
      <c r="AX110" s="198"/>
      <c r="AY110" s="198"/>
      <c r="AZ110" s="198"/>
      <c r="BA110" s="198"/>
      <c r="BB110" s="198"/>
      <c r="BC110" s="198"/>
      <c r="BD110" s="198"/>
      <c r="BE110" s="198"/>
      <c r="BF110" s="198"/>
      <c r="BG110" s="198"/>
      <c r="BH110" s="198"/>
      <c r="BI110" s="198"/>
      <c r="BJ110" s="198"/>
      <c r="BK110" s="198"/>
    </row>
    <row r="111" spans="1:63">
      <c r="A111" s="252" t="str">
        <f>A176</f>
        <v>O1 Grass Channel</v>
      </c>
      <c r="B111" s="187"/>
      <c r="C111" s="164" t="s">
        <v>29</v>
      </c>
      <c r="D111" s="193"/>
      <c r="E111" s="164" t="s">
        <v>75</v>
      </c>
      <c r="F111" s="289">
        <f>1.7/12*('Site Data'!$F$26*$B111+'Site Data'!$F$27*($B112+$B113)+'Site Data'!$F$28*SUM($D111:$D116))</f>
        <v>0</v>
      </c>
      <c r="G111" s="271" t="s">
        <v>50</v>
      </c>
      <c r="H111" s="272"/>
      <c r="I111" s="265">
        <v>0.1</v>
      </c>
      <c r="J111" s="299">
        <f>AL153</f>
        <v>0</v>
      </c>
      <c r="K111" s="299">
        <f>F111+J111</f>
        <v>0</v>
      </c>
      <c r="L111" s="308" t="s">
        <v>14</v>
      </c>
      <c r="M111" s="314"/>
      <c r="N111" s="311">
        <f>IF(M111*I111&lt;=K111,M111*I111,K111)</f>
        <v>0</v>
      </c>
      <c r="O111" s="299">
        <f>K111-N111</f>
        <v>0</v>
      </c>
      <c r="P111" s="265">
        <v>0.3</v>
      </c>
      <c r="Q111" s="302">
        <f>BG153</f>
        <v>0</v>
      </c>
      <c r="R111" s="302">
        <f>1.7/12*('Site Data'!$F$26*B111*'Site Data'!$C$16+'Site Data'!$F$27*(SUMPRODUCT(B112:B113,'Site Data'!$C$19:$C$20))+'Site Data'!$F$28*(SUMPRODUCT(D111:D116,'Site Data'!$C$24:$C$29)))*2.72/43560+Q111</f>
        <v>0</v>
      </c>
      <c r="S111" s="305">
        <f>IF(K111&gt;0,IF(M111&lt;K111,(R111*N111/K111)+(M111-N111)/K111*P111*R111,(R111*N111/K111)+(K111-N111)/K111*P111*R111),0)</f>
        <v>0</v>
      </c>
      <c r="T111" s="302">
        <f>R111-S111</f>
        <v>0</v>
      </c>
      <c r="U111" s="296"/>
      <c r="X111" s="268">
        <f t="shared" ref="X111:AP111" si="28">IF($U111=X$26,$O111,0)</f>
        <v>0</v>
      </c>
      <c r="Y111" s="268">
        <f t="shared" si="28"/>
        <v>0</v>
      </c>
      <c r="Z111" s="268">
        <f t="shared" si="28"/>
        <v>0</v>
      </c>
      <c r="AA111" s="268">
        <f t="shared" si="28"/>
        <v>0</v>
      </c>
      <c r="AB111" s="268">
        <f t="shared" si="28"/>
        <v>0</v>
      </c>
      <c r="AC111" s="268">
        <f t="shared" si="28"/>
        <v>0</v>
      </c>
      <c r="AD111" s="268">
        <f t="shared" si="28"/>
        <v>0</v>
      </c>
      <c r="AE111" s="268">
        <f t="shared" si="28"/>
        <v>0</v>
      </c>
      <c r="AF111" s="268">
        <f t="shared" si="28"/>
        <v>0</v>
      </c>
      <c r="AG111" s="268">
        <f t="shared" si="28"/>
        <v>0</v>
      </c>
      <c r="AH111" s="268">
        <f t="shared" si="28"/>
        <v>0</v>
      </c>
      <c r="AI111" s="268">
        <f t="shared" si="28"/>
        <v>0</v>
      </c>
      <c r="AJ111" s="268">
        <f t="shared" si="28"/>
        <v>0</v>
      </c>
      <c r="AK111" s="268">
        <f t="shared" si="28"/>
        <v>0</v>
      </c>
      <c r="AL111" s="268">
        <f t="shared" si="28"/>
        <v>0</v>
      </c>
      <c r="AM111" s="268">
        <f t="shared" si="28"/>
        <v>0</v>
      </c>
      <c r="AN111" s="268">
        <f t="shared" si="28"/>
        <v>0</v>
      </c>
      <c r="AO111" s="268">
        <f t="shared" si="28"/>
        <v>0</v>
      </c>
      <c r="AP111" s="268">
        <f t="shared" si="28"/>
        <v>0</v>
      </c>
      <c r="AS111" s="268">
        <f t="shared" ref="AS111:BK111" si="29">IF($U111=AS$26,$T111,0)</f>
        <v>0</v>
      </c>
      <c r="AT111" s="268">
        <f t="shared" si="29"/>
        <v>0</v>
      </c>
      <c r="AU111" s="268">
        <f t="shared" si="29"/>
        <v>0</v>
      </c>
      <c r="AV111" s="268">
        <f t="shared" si="29"/>
        <v>0</v>
      </c>
      <c r="AW111" s="268">
        <f t="shared" si="29"/>
        <v>0</v>
      </c>
      <c r="AX111" s="268">
        <f t="shared" si="29"/>
        <v>0</v>
      </c>
      <c r="AY111" s="268">
        <f t="shared" si="29"/>
        <v>0</v>
      </c>
      <c r="AZ111" s="268">
        <f t="shared" si="29"/>
        <v>0</v>
      </c>
      <c r="BA111" s="268">
        <f t="shared" si="29"/>
        <v>0</v>
      </c>
      <c r="BB111" s="268">
        <f t="shared" si="29"/>
        <v>0</v>
      </c>
      <c r="BC111" s="268">
        <f t="shared" si="29"/>
        <v>0</v>
      </c>
      <c r="BD111" s="268">
        <f t="shared" si="29"/>
        <v>0</v>
      </c>
      <c r="BE111" s="268">
        <f t="shared" si="29"/>
        <v>0</v>
      </c>
      <c r="BF111" s="268">
        <f t="shared" si="29"/>
        <v>0</v>
      </c>
      <c r="BG111" s="268">
        <f t="shared" si="29"/>
        <v>0</v>
      </c>
      <c r="BH111" s="268">
        <f t="shared" si="29"/>
        <v>0</v>
      </c>
      <c r="BI111" s="268">
        <f t="shared" si="29"/>
        <v>0</v>
      </c>
      <c r="BJ111" s="268">
        <f t="shared" si="29"/>
        <v>0</v>
      </c>
      <c r="BK111" s="268">
        <f t="shared" si="29"/>
        <v>0</v>
      </c>
    </row>
    <row r="112" spans="1:63">
      <c r="A112" s="253"/>
      <c r="B112" s="188"/>
      <c r="C112" s="165" t="s">
        <v>73</v>
      </c>
      <c r="D112" s="194"/>
      <c r="E112" s="165" t="s">
        <v>76</v>
      </c>
      <c r="F112" s="290"/>
      <c r="G112" s="273"/>
      <c r="H112" s="274"/>
      <c r="I112" s="266"/>
      <c r="J112" s="300"/>
      <c r="K112" s="300"/>
      <c r="L112" s="309"/>
      <c r="M112" s="315"/>
      <c r="N112" s="312"/>
      <c r="O112" s="300"/>
      <c r="P112" s="266"/>
      <c r="Q112" s="303"/>
      <c r="R112" s="303"/>
      <c r="S112" s="306"/>
      <c r="T112" s="303"/>
      <c r="U112" s="297"/>
      <c r="X112" s="269"/>
      <c r="Y112" s="269"/>
      <c r="Z112" s="269"/>
      <c r="AA112" s="269"/>
      <c r="AB112" s="269"/>
      <c r="AC112" s="269"/>
      <c r="AD112" s="269"/>
      <c r="AE112" s="269"/>
      <c r="AF112" s="269"/>
      <c r="AG112" s="269"/>
      <c r="AH112" s="269"/>
      <c r="AI112" s="269"/>
      <c r="AJ112" s="269"/>
      <c r="AK112" s="269"/>
      <c r="AL112" s="269"/>
      <c r="AM112" s="269"/>
      <c r="AN112" s="269"/>
      <c r="AO112" s="269"/>
      <c r="AP112" s="269"/>
      <c r="AS112" s="269"/>
      <c r="AT112" s="269"/>
      <c r="AU112" s="269"/>
      <c r="AV112" s="269"/>
      <c r="AW112" s="269"/>
      <c r="AX112" s="269"/>
      <c r="AY112" s="269"/>
      <c r="AZ112" s="269"/>
      <c r="BA112" s="269"/>
      <c r="BB112" s="269"/>
      <c r="BC112" s="269"/>
      <c r="BD112" s="269"/>
      <c r="BE112" s="269"/>
      <c r="BF112" s="269"/>
      <c r="BG112" s="269"/>
      <c r="BH112" s="269"/>
      <c r="BI112" s="269"/>
      <c r="BJ112" s="269"/>
      <c r="BK112" s="269"/>
    </row>
    <row r="113" spans="1:63">
      <c r="A113" s="253"/>
      <c r="B113" s="188"/>
      <c r="C113" s="165" t="s">
        <v>74</v>
      </c>
      <c r="D113" s="194"/>
      <c r="E113" s="165" t="s">
        <v>77</v>
      </c>
      <c r="F113" s="290"/>
      <c r="G113" s="273"/>
      <c r="H113" s="274"/>
      <c r="I113" s="266"/>
      <c r="J113" s="300"/>
      <c r="K113" s="300"/>
      <c r="L113" s="309"/>
      <c r="M113" s="315"/>
      <c r="N113" s="312"/>
      <c r="O113" s="300"/>
      <c r="P113" s="266"/>
      <c r="Q113" s="303"/>
      <c r="R113" s="303"/>
      <c r="S113" s="306"/>
      <c r="T113" s="303"/>
      <c r="U113" s="297"/>
      <c r="X113" s="269"/>
      <c r="Y113" s="269"/>
      <c r="Z113" s="269"/>
      <c r="AA113" s="269"/>
      <c r="AB113" s="269"/>
      <c r="AC113" s="269"/>
      <c r="AD113" s="269"/>
      <c r="AE113" s="269"/>
      <c r="AF113" s="269"/>
      <c r="AG113" s="269"/>
      <c r="AH113" s="269"/>
      <c r="AI113" s="269"/>
      <c r="AJ113" s="269"/>
      <c r="AK113" s="269"/>
      <c r="AL113" s="269"/>
      <c r="AM113" s="269"/>
      <c r="AN113" s="269"/>
      <c r="AO113" s="269"/>
      <c r="AP113" s="269"/>
      <c r="AS113" s="269"/>
      <c r="AT113" s="269"/>
      <c r="AU113" s="269"/>
      <c r="AV113" s="269"/>
      <c r="AW113" s="269"/>
      <c r="AX113" s="269"/>
      <c r="AY113" s="269"/>
      <c r="AZ113" s="269"/>
      <c r="BA113" s="269"/>
      <c r="BB113" s="269"/>
      <c r="BC113" s="269"/>
      <c r="BD113" s="269"/>
      <c r="BE113" s="269"/>
      <c r="BF113" s="269"/>
      <c r="BG113" s="269"/>
      <c r="BH113" s="269"/>
      <c r="BI113" s="269"/>
      <c r="BJ113" s="269"/>
      <c r="BK113" s="269"/>
    </row>
    <row r="114" spans="1:63">
      <c r="A114" s="253"/>
      <c r="B114" s="222"/>
      <c r="C114" s="166"/>
      <c r="D114" s="194"/>
      <c r="E114" s="167" t="s">
        <v>78</v>
      </c>
      <c r="F114" s="290"/>
      <c r="G114" s="273"/>
      <c r="H114" s="274"/>
      <c r="I114" s="266"/>
      <c r="J114" s="300"/>
      <c r="K114" s="300"/>
      <c r="L114" s="309"/>
      <c r="M114" s="315"/>
      <c r="N114" s="312"/>
      <c r="O114" s="300"/>
      <c r="P114" s="266"/>
      <c r="Q114" s="303"/>
      <c r="R114" s="303"/>
      <c r="S114" s="306"/>
      <c r="T114" s="303"/>
      <c r="U114" s="297"/>
      <c r="X114" s="269"/>
      <c r="Y114" s="269"/>
      <c r="Z114" s="269"/>
      <c r="AA114" s="269"/>
      <c r="AB114" s="269"/>
      <c r="AC114" s="269"/>
      <c r="AD114" s="269"/>
      <c r="AE114" s="269"/>
      <c r="AF114" s="269"/>
      <c r="AG114" s="269"/>
      <c r="AH114" s="269"/>
      <c r="AI114" s="269"/>
      <c r="AJ114" s="269"/>
      <c r="AK114" s="269"/>
      <c r="AL114" s="269"/>
      <c r="AM114" s="269"/>
      <c r="AN114" s="269"/>
      <c r="AO114" s="269"/>
      <c r="AP114" s="269"/>
      <c r="AS114" s="269"/>
      <c r="AT114" s="269"/>
      <c r="AU114" s="269"/>
      <c r="AV114" s="269"/>
      <c r="AW114" s="269"/>
      <c r="AX114" s="269"/>
      <c r="AY114" s="269"/>
      <c r="AZ114" s="269"/>
      <c r="BA114" s="269"/>
      <c r="BB114" s="269"/>
      <c r="BC114" s="269"/>
      <c r="BD114" s="269"/>
      <c r="BE114" s="269"/>
      <c r="BF114" s="269"/>
      <c r="BG114" s="269"/>
      <c r="BH114" s="269"/>
      <c r="BI114" s="269"/>
      <c r="BJ114" s="269"/>
      <c r="BK114" s="269"/>
    </row>
    <row r="115" spans="1:63">
      <c r="A115" s="253"/>
      <c r="B115" s="222"/>
      <c r="C115" s="166"/>
      <c r="D115" s="194"/>
      <c r="E115" s="167" t="s">
        <v>79</v>
      </c>
      <c r="F115" s="290"/>
      <c r="G115" s="273"/>
      <c r="H115" s="274"/>
      <c r="I115" s="266"/>
      <c r="J115" s="300"/>
      <c r="K115" s="300"/>
      <c r="L115" s="309"/>
      <c r="M115" s="315"/>
      <c r="N115" s="312"/>
      <c r="O115" s="300"/>
      <c r="P115" s="266"/>
      <c r="Q115" s="303"/>
      <c r="R115" s="303"/>
      <c r="S115" s="306"/>
      <c r="T115" s="303"/>
      <c r="U115" s="297"/>
      <c r="X115" s="270"/>
      <c r="Y115" s="270"/>
      <c r="Z115" s="270"/>
      <c r="AA115" s="270"/>
      <c r="AB115" s="270"/>
      <c r="AC115" s="270"/>
      <c r="AD115" s="270"/>
      <c r="AE115" s="270"/>
      <c r="AF115" s="270"/>
      <c r="AG115" s="270"/>
      <c r="AH115" s="270"/>
      <c r="AI115" s="270"/>
      <c r="AJ115" s="270"/>
      <c r="AK115" s="270"/>
      <c r="AL115" s="270"/>
      <c r="AM115" s="270"/>
      <c r="AN115" s="270"/>
      <c r="AO115" s="270"/>
      <c r="AP115" s="270"/>
      <c r="AS115" s="270"/>
      <c r="AT115" s="270"/>
      <c r="AU115" s="270"/>
      <c r="AV115" s="270"/>
      <c r="AW115" s="270"/>
      <c r="AX115" s="270"/>
      <c r="AY115" s="270"/>
      <c r="AZ115" s="270"/>
      <c r="BA115" s="270"/>
      <c r="BB115" s="270"/>
      <c r="BC115" s="270"/>
      <c r="BD115" s="270"/>
      <c r="BE115" s="270"/>
      <c r="BF115" s="270"/>
      <c r="BG115" s="270"/>
      <c r="BH115" s="270"/>
      <c r="BI115" s="270"/>
      <c r="BJ115" s="270"/>
      <c r="BK115" s="270"/>
    </row>
    <row r="116" spans="1:63" ht="13.5" thickBot="1">
      <c r="A116" s="254"/>
      <c r="B116" s="225"/>
      <c r="C116" s="214"/>
      <c r="D116" s="213"/>
      <c r="E116" s="215" t="s">
        <v>142</v>
      </c>
      <c r="F116" s="291"/>
      <c r="G116" s="275"/>
      <c r="H116" s="276"/>
      <c r="I116" s="267"/>
      <c r="J116" s="301"/>
      <c r="K116" s="301"/>
      <c r="L116" s="310"/>
      <c r="M116" s="316"/>
      <c r="N116" s="313"/>
      <c r="O116" s="301"/>
      <c r="P116" s="267"/>
      <c r="Q116" s="304"/>
      <c r="R116" s="304"/>
      <c r="S116" s="307"/>
      <c r="T116" s="304"/>
      <c r="U116" s="298"/>
      <c r="X116" s="198"/>
      <c r="Y116" s="198"/>
      <c r="Z116" s="198"/>
      <c r="AA116" s="198"/>
      <c r="AB116" s="198"/>
      <c r="AC116" s="198"/>
      <c r="AD116" s="198"/>
      <c r="AE116" s="198"/>
      <c r="AF116" s="198"/>
      <c r="AG116" s="198"/>
      <c r="AH116" s="198"/>
      <c r="AI116" s="198"/>
      <c r="AJ116" s="198"/>
      <c r="AK116" s="198"/>
      <c r="AL116" s="198"/>
      <c r="AM116" s="198"/>
      <c r="AN116" s="198"/>
      <c r="AO116" s="198"/>
      <c r="AP116" s="198"/>
      <c r="AS116" s="198"/>
      <c r="AT116" s="198"/>
      <c r="AU116" s="198"/>
      <c r="AV116" s="198"/>
      <c r="AW116" s="198"/>
      <c r="AX116" s="198"/>
      <c r="AY116" s="198"/>
      <c r="AZ116" s="198"/>
      <c r="BA116" s="198"/>
      <c r="BB116" s="198"/>
      <c r="BC116" s="198"/>
      <c r="BD116" s="198"/>
      <c r="BE116" s="198"/>
      <c r="BF116" s="198"/>
      <c r="BG116" s="198"/>
      <c r="BH116" s="198"/>
      <c r="BI116" s="198"/>
      <c r="BJ116" s="198"/>
      <c r="BK116" s="198"/>
    </row>
    <row r="117" spans="1:63">
      <c r="A117" s="252" t="str">
        <f>A177</f>
        <v>O1 Grass Channel with Amended Soils</v>
      </c>
      <c r="B117" s="187"/>
      <c r="C117" s="164" t="s">
        <v>29</v>
      </c>
      <c r="D117" s="193"/>
      <c r="E117" s="164" t="s">
        <v>75</v>
      </c>
      <c r="F117" s="289">
        <f>1.7/12*('Site Data'!$F$26*$B117+'Site Data'!$F$27*($B118+$B119)+'Site Data'!$F$28*SUM($D117:$D122))</f>
        <v>0</v>
      </c>
      <c r="G117" s="271" t="s">
        <v>51</v>
      </c>
      <c r="H117" s="272"/>
      <c r="I117" s="265">
        <v>0.3</v>
      </c>
      <c r="J117" s="299">
        <f>AM153</f>
        <v>0</v>
      </c>
      <c r="K117" s="299">
        <f>F117+J117</f>
        <v>0</v>
      </c>
      <c r="L117" s="308" t="s">
        <v>14</v>
      </c>
      <c r="M117" s="314"/>
      <c r="N117" s="311">
        <f>IF(M117*I117&lt;=K117,M117*I117,K117)</f>
        <v>0</v>
      </c>
      <c r="O117" s="299">
        <f>K117-N117</f>
        <v>0</v>
      </c>
      <c r="P117" s="265">
        <v>0.3</v>
      </c>
      <c r="Q117" s="302">
        <f>BH153</f>
        <v>0</v>
      </c>
      <c r="R117" s="302">
        <f>1.7/12*('Site Data'!$F$26*B117*'Site Data'!$C$16+'Site Data'!$F$27*(SUMPRODUCT(B118:B119,'Site Data'!$C$19:$C$20))+'Site Data'!$F$28*(SUMPRODUCT(D117:D122,'Site Data'!$C$24:$C$29)))*2.72/43560+Q117</f>
        <v>0</v>
      </c>
      <c r="S117" s="305">
        <f>IF(K117&gt;0,IF(M117&lt;K117,(R117*N117/K117)+(M117-N117)/K117*P117*R117,(R117*N117/K117)+(K117-N117)/K117*P117*R117),0)</f>
        <v>0</v>
      </c>
      <c r="T117" s="302">
        <f>R117-S117</f>
        <v>0</v>
      </c>
      <c r="U117" s="296"/>
      <c r="X117" s="268">
        <f t="shared" ref="X117:AP117" si="30">IF($U117=X$26,$O117,0)</f>
        <v>0</v>
      </c>
      <c r="Y117" s="268">
        <f t="shared" si="30"/>
        <v>0</v>
      </c>
      <c r="Z117" s="268">
        <f t="shared" si="30"/>
        <v>0</v>
      </c>
      <c r="AA117" s="268">
        <f t="shared" si="30"/>
        <v>0</v>
      </c>
      <c r="AB117" s="268">
        <f t="shared" si="30"/>
        <v>0</v>
      </c>
      <c r="AC117" s="268">
        <f t="shared" si="30"/>
        <v>0</v>
      </c>
      <c r="AD117" s="268">
        <f t="shared" si="30"/>
        <v>0</v>
      </c>
      <c r="AE117" s="268">
        <f t="shared" si="30"/>
        <v>0</v>
      </c>
      <c r="AF117" s="268">
        <f t="shared" si="30"/>
        <v>0</v>
      </c>
      <c r="AG117" s="268">
        <f t="shared" si="30"/>
        <v>0</v>
      </c>
      <c r="AH117" s="268">
        <f t="shared" si="30"/>
        <v>0</v>
      </c>
      <c r="AI117" s="268">
        <f t="shared" si="30"/>
        <v>0</v>
      </c>
      <c r="AJ117" s="268">
        <f t="shared" si="30"/>
        <v>0</v>
      </c>
      <c r="AK117" s="268">
        <f t="shared" si="30"/>
        <v>0</v>
      </c>
      <c r="AL117" s="268">
        <f t="shared" si="30"/>
        <v>0</v>
      </c>
      <c r="AM117" s="268">
        <f t="shared" si="30"/>
        <v>0</v>
      </c>
      <c r="AN117" s="268">
        <f t="shared" si="30"/>
        <v>0</v>
      </c>
      <c r="AO117" s="268">
        <f t="shared" si="30"/>
        <v>0</v>
      </c>
      <c r="AP117" s="268">
        <f t="shared" si="30"/>
        <v>0</v>
      </c>
      <c r="AS117" s="268">
        <f t="shared" ref="AS117:BK117" si="31">IF($U117=AS$26,$T117,0)</f>
        <v>0</v>
      </c>
      <c r="AT117" s="268">
        <f t="shared" si="31"/>
        <v>0</v>
      </c>
      <c r="AU117" s="268">
        <f t="shared" si="31"/>
        <v>0</v>
      </c>
      <c r="AV117" s="268">
        <f t="shared" si="31"/>
        <v>0</v>
      </c>
      <c r="AW117" s="268">
        <f t="shared" si="31"/>
        <v>0</v>
      </c>
      <c r="AX117" s="268">
        <f t="shared" si="31"/>
        <v>0</v>
      </c>
      <c r="AY117" s="268">
        <f t="shared" si="31"/>
        <v>0</v>
      </c>
      <c r="AZ117" s="268">
        <f t="shared" si="31"/>
        <v>0</v>
      </c>
      <c r="BA117" s="268">
        <f t="shared" si="31"/>
        <v>0</v>
      </c>
      <c r="BB117" s="268">
        <f t="shared" si="31"/>
        <v>0</v>
      </c>
      <c r="BC117" s="268">
        <f t="shared" si="31"/>
        <v>0</v>
      </c>
      <c r="BD117" s="268">
        <f t="shared" si="31"/>
        <v>0</v>
      </c>
      <c r="BE117" s="268">
        <f t="shared" si="31"/>
        <v>0</v>
      </c>
      <c r="BF117" s="268">
        <f t="shared" si="31"/>
        <v>0</v>
      </c>
      <c r="BG117" s="268">
        <f t="shared" si="31"/>
        <v>0</v>
      </c>
      <c r="BH117" s="268">
        <f t="shared" si="31"/>
        <v>0</v>
      </c>
      <c r="BI117" s="268">
        <f t="shared" si="31"/>
        <v>0</v>
      </c>
      <c r="BJ117" s="268">
        <f t="shared" si="31"/>
        <v>0</v>
      </c>
      <c r="BK117" s="268">
        <f t="shared" si="31"/>
        <v>0</v>
      </c>
    </row>
    <row r="118" spans="1:63">
      <c r="A118" s="253"/>
      <c r="B118" s="188"/>
      <c r="C118" s="165" t="s">
        <v>73</v>
      </c>
      <c r="D118" s="194"/>
      <c r="E118" s="165" t="s">
        <v>76</v>
      </c>
      <c r="F118" s="290"/>
      <c r="G118" s="273"/>
      <c r="H118" s="274"/>
      <c r="I118" s="266"/>
      <c r="J118" s="300"/>
      <c r="K118" s="300"/>
      <c r="L118" s="309"/>
      <c r="M118" s="315"/>
      <c r="N118" s="312"/>
      <c r="O118" s="300"/>
      <c r="P118" s="266"/>
      <c r="Q118" s="303"/>
      <c r="R118" s="303"/>
      <c r="S118" s="306"/>
      <c r="T118" s="303"/>
      <c r="U118" s="297"/>
      <c r="X118" s="269"/>
      <c r="Y118" s="269"/>
      <c r="Z118" s="269"/>
      <c r="AA118" s="269"/>
      <c r="AB118" s="269"/>
      <c r="AC118" s="269"/>
      <c r="AD118" s="269"/>
      <c r="AE118" s="269"/>
      <c r="AF118" s="269"/>
      <c r="AG118" s="269"/>
      <c r="AH118" s="269"/>
      <c r="AI118" s="269"/>
      <c r="AJ118" s="269"/>
      <c r="AK118" s="269"/>
      <c r="AL118" s="269"/>
      <c r="AM118" s="269"/>
      <c r="AN118" s="269"/>
      <c r="AO118" s="269"/>
      <c r="AP118" s="269"/>
      <c r="AS118" s="269"/>
      <c r="AT118" s="269"/>
      <c r="AU118" s="269"/>
      <c r="AV118" s="269"/>
      <c r="AW118" s="269"/>
      <c r="AX118" s="269"/>
      <c r="AY118" s="269"/>
      <c r="AZ118" s="269"/>
      <c r="BA118" s="269"/>
      <c r="BB118" s="269"/>
      <c r="BC118" s="269"/>
      <c r="BD118" s="269"/>
      <c r="BE118" s="269"/>
      <c r="BF118" s="269"/>
      <c r="BG118" s="269"/>
      <c r="BH118" s="269"/>
      <c r="BI118" s="269"/>
      <c r="BJ118" s="269"/>
      <c r="BK118" s="269"/>
    </row>
    <row r="119" spans="1:63">
      <c r="A119" s="253"/>
      <c r="B119" s="188"/>
      <c r="C119" s="165" t="s">
        <v>74</v>
      </c>
      <c r="D119" s="194"/>
      <c r="E119" s="165" t="s">
        <v>77</v>
      </c>
      <c r="F119" s="290"/>
      <c r="G119" s="273"/>
      <c r="H119" s="274"/>
      <c r="I119" s="266"/>
      <c r="J119" s="300"/>
      <c r="K119" s="300"/>
      <c r="L119" s="309"/>
      <c r="M119" s="315"/>
      <c r="N119" s="312"/>
      <c r="O119" s="300"/>
      <c r="P119" s="266"/>
      <c r="Q119" s="303"/>
      <c r="R119" s="303"/>
      <c r="S119" s="306"/>
      <c r="T119" s="303"/>
      <c r="U119" s="297"/>
      <c r="X119" s="269"/>
      <c r="Y119" s="269"/>
      <c r="Z119" s="269"/>
      <c r="AA119" s="269"/>
      <c r="AB119" s="269"/>
      <c r="AC119" s="269"/>
      <c r="AD119" s="269"/>
      <c r="AE119" s="269"/>
      <c r="AF119" s="269"/>
      <c r="AG119" s="269"/>
      <c r="AH119" s="269"/>
      <c r="AI119" s="269"/>
      <c r="AJ119" s="269"/>
      <c r="AK119" s="269"/>
      <c r="AL119" s="269"/>
      <c r="AM119" s="269"/>
      <c r="AN119" s="269"/>
      <c r="AO119" s="269"/>
      <c r="AP119" s="269"/>
      <c r="AS119" s="269"/>
      <c r="AT119" s="269"/>
      <c r="AU119" s="269"/>
      <c r="AV119" s="269"/>
      <c r="AW119" s="269"/>
      <c r="AX119" s="269"/>
      <c r="AY119" s="269"/>
      <c r="AZ119" s="269"/>
      <c r="BA119" s="269"/>
      <c r="BB119" s="269"/>
      <c r="BC119" s="269"/>
      <c r="BD119" s="269"/>
      <c r="BE119" s="269"/>
      <c r="BF119" s="269"/>
      <c r="BG119" s="269"/>
      <c r="BH119" s="269"/>
      <c r="BI119" s="269"/>
      <c r="BJ119" s="269"/>
      <c r="BK119" s="269"/>
    </row>
    <row r="120" spans="1:63">
      <c r="A120" s="253"/>
      <c r="B120" s="222"/>
      <c r="C120" s="166"/>
      <c r="D120" s="194"/>
      <c r="E120" s="167" t="s">
        <v>78</v>
      </c>
      <c r="F120" s="290"/>
      <c r="G120" s="273"/>
      <c r="H120" s="274"/>
      <c r="I120" s="266"/>
      <c r="J120" s="300"/>
      <c r="K120" s="300"/>
      <c r="L120" s="309"/>
      <c r="M120" s="315"/>
      <c r="N120" s="312"/>
      <c r="O120" s="300"/>
      <c r="P120" s="266"/>
      <c r="Q120" s="303"/>
      <c r="R120" s="303"/>
      <c r="S120" s="306"/>
      <c r="T120" s="303"/>
      <c r="U120" s="297"/>
      <c r="X120" s="269"/>
      <c r="Y120" s="269"/>
      <c r="Z120" s="269"/>
      <c r="AA120" s="269"/>
      <c r="AB120" s="269"/>
      <c r="AC120" s="269"/>
      <c r="AD120" s="269"/>
      <c r="AE120" s="269"/>
      <c r="AF120" s="269"/>
      <c r="AG120" s="269"/>
      <c r="AH120" s="269"/>
      <c r="AI120" s="269"/>
      <c r="AJ120" s="269"/>
      <c r="AK120" s="269"/>
      <c r="AL120" s="269"/>
      <c r="AM120" s="269"/>
      <c r="AN120" s="269"/>
      <c r="AO120" s="269"/>
      <c r="AP120" s="269"/>
      <c r="AS120" s="269"/>
      <c r="AT120" s="269"/>
      <c r="AU120" s="269"/>
      <c r="AV120" s="269"/>
      <c r="AW120" s="269"/>
      <c r="AX120" s="269"/>
      <c r="AY120" s="269"/>
      <c r="AZ120" s="269"/>
      <c r="BA120" s="269"/>
      <c r="BB120" s="269"/>
      <c r="BC120" s="269"/>
      <c r="BD120" s="269"/>
      <c r="BE120" s="269"/>
      <c r="BF120" s="269"/>
      <c r="BG120" s="269"/>
      <c r="BH120" s="269"/>
      <c r="BI120" s="269"/>
      <c r="BJ120" s="269"/>
      <c r="BK120" s="269"/>
    </row>
    <row r="121" spans="1:63">
      <c r="A121" s="253"/>
      <c r="B121" s="222"/>
      <c r="C121" s="166"/>
      <c r="D121" s="194"/>
      <c r="E121" s="167" t="s">
        <v>79</v>
      </c>
      <c r="F121" s="290"/>
      <c r="G121" s="273"/>
      <c r="H121" s="274"/>
      <c r="I121" s="266"/>
      <c r="J121" s="300"/>
      <c r="K121" s="300"/>
      <c r="L121" s="309"/>
      <c r="M121" s="315"/>
      <c r="N121" s="312"/>
      <c r="O121" s="300"/>
      <c r="P121" s="266"/>
      <c r="Q121" s="303"/>
      <c r="R121" s="303"/>
      <c r="S121" s="306"/>
      <c r="T121" s="303"/>
      <c r="U121" s="297"/>
      <c r="X121" s="270"/>
      <c r="Y121" s="270"/>
      <c r="Z121" s="270"/>
      <c r="AA121" s="270"/>
      <c r="AB121" s="270"/>
      <c r="AC121" s="270"/>
      <c r="AD121" s="270"/>
      <c r="AE121" s="270"/>
      <c r="AF121" s="270"/>
      <c r="AG121" s="270"/>
      <c r="AH121" s="270"/>
      <c r="AI121" s="270"/>
      <c r="AJ121" s="270"/>
      <c r="AK121" s="270"/>
      <c r="AL121" s="270"/>
      <c r="AM121" s="270"/>
      <c r="AN121" s="270"/>
      <c r="AO121" s="270"/>
      <c r="AP121" s="270"/>
      <c r="AS121" s="270"/>
      <c r="AT121" s="270"/>
      <c r="AU121" s="270"/>
      <c r="AV121" s="270"/>
      <c r="AW121" s="270"/>
      <c r="AX121" s="270"/>
      <c r="AY121" s="270"/>
      <c r="AZ121" s="270"/>
      <c r="BA121" s="270"/>
      <c r="BB121" s="270"/>
      <c r="BC121" s="270"/>
      <c r="BD121" s="270"/>
      <c r="BE121" s="270"/>
      <c r="BF121" s="270"/>
      <c r="BG121" s="270"/>
      <c r="BH121" s="270"/>
      <c r="BI121" s="270"/>
      <c r="BJ121" s="270"/>
      <c r="BK121" s="270"/>
    </row>
    <row r="122" spans="1:63" ht="13.5" thickBot="1">
      <c r="A122" s="254"/>
      <c r="B122" s="225"/>
      <c r="C122" s="214"/>
      <c r="D122" s="213"/>
      <c r="E122" s="215" t="s">
        <v>142</v>
      </c>
      <c r="F122" s="291"/>
      <c r="G122" s="275"/>
      <c r="H122" s="276"/>
      <c r="I122" s="267"/>
      <c r="J122" s="301"/>
      <c r="K122" s="301"/>
      <c r="L122" s="310"/>
      <c r="M122" s="316"/>
      <c r="N122" s="313"/>
      <c r="O122" s="301"/>
      <c r="P122" s="267"/>
      <c r="Q122" s="304"/>
      <c r="R122" s="304"/>
      <c r="S122" s="307"/>
      <c r="T122" s="304"/>
      <c r="U122" s="298"/>
      <c r="X122" s="198"/>
      <c r="Y122" s="198"/>
      <c r="Z122" s="198"/>
      <c r="AA122" s="198"/>
      <c r="AB122" s="198"/>
      <c r="AC122" s="198"/>
      <c r="AD122" s="198"/>
      <c r="AE122" s="198"/>
      <c r="AF122" s="198"/>
      <c r="AG122" s="198"/>
      <c r="AH122" s="198"/>
      <c r="AI122" s="198"/>
      <c r="AJ122" s="198"/>
      <c r="AK122" s="198"/>
      <c r="AL122" s="198"/>
      <c r="AM122" s="198"/>
      <c r="AN122" s="198"/>
      <c r="AO122" s="198"/>
      <c r="AP122" s="198"/>
      <c r="AS122" s="198"/>
      <c r="AT122" s="198"/>
      <c r="AU122" s="198"/>
      <c r="AV122" s="198"/>
      <c r="AW122" s="198"/>
      <c r="AX122" s="198"/>
      <c r="AY122" s="198"/>
      <c r="AZ122" s="198"/>
      <c r="BA122" s="198"/>
      <c r="BB122" s="198"/>
      <c r="BC122" s="198"/>
      <c r="BD122" s="198"/>
      <c r="BE122" s="198"/>
      <c r="BF122" s="198"/>
      <c r="BG122" s="198"/>
      <c r="BH122" s="198"/>
      <c r="BI122" s="198"/>
      <c r="BJ122" s="198"/>
      <c r="BK122" s="198"/>
    </row>
    <row r="123" spans="1:63" ht="12.75" customHeight="1">
      <c r="A123" s="252" t="str">
        <f>A178</f>
        <v>O2 Dry Swale</v>
      </c>
      <c r="B123" s="187"/>
      <c r="C123" s="164" t="s">
        <v>29</v>
      </c>
      <c r="D123" s="193"/>
      <c r="E123" s="164" t="s">
        <v>75</v>
      </c>
      <c r="F123" s="289">
        <f>1.7/12*('Site Data'!$F$26*$B123+'Site Data'!$F$27*($B124+$B125)+'Site Data'!$F$28*SUM($D123:$D128))</f>
        <v>0</v>
      </c>
      <c r="G123" s="271" t="s">
        <v>68</v>
      </c>
      <c r="H123" s="272"/>
      <c r="I123" s="265">
        <v>0.6</v>
      </c>
      <c r="J123" s="299">
        <f>AN153</f>
        <v>0</v>
      </c>
      <c r="K123" s="299">
        <f>F123+J123</f>
        <v>0</v>
      </c>
      <c r="L123" s="308" t="s">
        <v>14</v>
      </c>
      <c r="M123" s="314"/>
      <c r="N123" s="311">
        <f>IF(M123*I123&lt;=K123,M123*I123,K123)</f>
        <v>0</v>
      </c>
      <c r="O123" s="299">
        <f>K123-N123</f>
        <v>0</v>
      </c>
      <c r="P123" s="265">
        <v>0.5</v>
      </c>
      <c r="Q123" s="302">
        <f>BI153</f>
        <v>0</v>
      </c>
      <c r="R123" s="302">
        <f>1.7/12*('Site Data'!$F$26*B123*'Site Data'!$C$16+'Site Data'!$F$27*(SUMPRODUCT(B124:B125,'Site Data'!$C$19:$C$20))+'Site Data'!$F$28*(SUMPRODUCT(D123:D128,'Site Data'!$C$24:$C$29)))*2.72/43560+Q123</f>
        <v>0</v>
      </c>
      <c r="S123" s="305">
        <f>IF(K123&gt;0,IF(M123&lt;K123,(R123*N123/K123)+(M123-N123)/K123*P123*R123,(R123*N123/K123)+(K123-N123)/K123*P123*R123),0)</f>
        <v>0</v>
      </c>
      <c r="T123" s="302">
        <f>R123-S123</f>
        <v>0</v>
      </c>
      <c r="U123" s="296"/>
      <c r="X123" s="268">
        <f t="shared" ref="X123:AP123" si="32">IF($U123=X$26,$O123,0)</f>
        <v>0</v>
      </c>
      <c r="Y123" s="268">
        <f t="shared" si="32"/>
        <v>0</v>
      </c>
      <c r="Z123" s="268">
        <f t="shared" si="32"/>
        <v>0</v>
      </c>
      <c r="AA123" s="268">
        <f t="shared" si="32"/>
        <v>0</v>
      </c>
      <c r="AB123" s="268">
        <f t="shared" si="32"/>
        <v>0</v>
      </c>
      <c r="AC123" s="268">
        <f t="shared" si="32"/>
        <v>0</v>
      </c>
      <c r="AD123" s="268">
        <f t="shared" si="32"/>
        <v>0</v>
      </c>
      <c r="AE123" s="268">
        <f t="shared" si="32"/>
        <v>0</v>
      </c>
      <c r="AF123" s="268">
        <f t="shared" si="32"/>
        <v>0</v>
      </c>
      <c r="AG123" s="268">
        <f t="shared" si="32"/>
        <v>0</v>
      </c>
      <c r="AH123" s="268">
        <f t="shared" si="32"/>
        <v>0</v>
      </c>
      <c r="AI123" s="268">
        <f t="shared" si="32"/>
        <v>0</v>
      </c>
      <c r="AJ123" s="268">
        <f t="shared" si="32"/>
        <v>0</v>
      </c>
      <c r="AK123" s="268">
        <f t="shared" si="32"/>
        <v>0</v>
      </c>
      <c r="AL123" s="268">
        <f t="shared" si="32"/>
        <v>0</v>
      </c>
      <c r="AM123" s="268">
        <f t="shared" si="32"/>
        <v>0</v>
      </c>
      <c r="AN123" s="268">
        <f t="shared" si="32"/>
        <v>0</v>
      </c>
      <c r="AO123" s="268">
        <f t="shared" si="32"/>
        <v>0</v>
      </c>
      <c r="AP123" s="268">
        <f t="shared" si="32"/>
        <v>0</v>
      </c>
      <c r="AS123" s="268">
        <f t="shared" ref="AS123:BK123" si="33">IF($U123=AS$26,$T123,0)</f>
        <v>0</v>
      </c>
      <c r="AT123" s="268">
        <f t="shared" si="33"/>
        <v>0</v>
      </c>
      <c r="AU123" s="268">
        <f t="shared" si="33"/>
        <v>0</v>
      </c>
      <c r="AV123" s="268">
        <f t="shared" si="33"/>
        <v>0</v>
      </c>
      <c r="AW123" s="268">
        <f t="shared" si="33"/>
        <v>0</v>
      </c>
      <c r="AX123" s="268">
        <f t="shared" si="33"/>
        <v>0</v>
      </c>
      <c r="AY123" s="268">
        <f t="shared" si="33"/>
        <v>0</v>
      </c>
      <c r="AZ123" s="268">
        <f t="shared" si="33"/>
        <v>0</v>
      </c>
      <c r="BA123" s="268">
        <f t="shared" si="33"/>
        <v>0</v>
      </c>
      <c r="BB123" s="268">
        <f t="shared" si="33"/>
        <v>0</v>
      </c>
      <c r="BC123" s="268">
        <f t="shared" si="33"/>
        <v>0</v>
      </c>
      <c r="BD123" s="268">
        <f t="shared" si="33"/>
        <v>0</v>
      </c>
      <c r="BE123" s="268">
        <f t="shared" si="33"/>
        <v>0</v>
      </c>
      <c r="BF123" s="268">
        <f t="shared" si="33"/>
        <v>0</v>
      </c>
      <c r="BG123" s="268">
        <f t="shared" si="33"/>
        <v>0</v>
      </c>
      <c r="BH123" s="268">
        <f t="shared" si="33"/>
        <v>0</v>
      </c>
      <c r="BI123" s="268">
        <f t="shared" si="33"/>
        <v>0</v>
      </c>
      <c r="BJ123" s="268">
        <f t="shared" si="33"/>
        <v>0</v>
      </c>
      <c r="BK123" s="268">
        <f t="shared" si="33"/>
        <v>0</v>
      </c>
    </row>
    <row r="124" spans="1:63">
      <c r="A124" s="253"/>
      <c r="B124" s="188"/>
      <c r="C124" s="165" t="s">
        <v>73</v>
      </c>
      <c r="D124" s="194"/>
      <c r="E124" s="165" t="s">
        <v>76</v>
      </c>
      <c r="F124" s="290"/>
      <c r="G124" s="273"/>
      <c r="H124" s="274"/>
      <c r="I124" s="266"/>
      <c r="J124" s="300"/>
      <c r="K124" s="300"/>
      <c r="L124" s="309"/>
      <c r="M124" s="315"/>
      <c r="N124" s="312"/>
      <c r="O124" s="300"/>
      <c r="P124" s="266"/>
      <c r="Q124" s="303"/>
      <c r="R124" s="303"/>
      <c r="S124" s="306"/>
      <c r="T124" s="303"/>
      <c r="U124" s="297"/>
      <c r="X124" s="269"/>
      <c r="Y124" s="269"/>
      <c r="Z124" s="269"/>
      <c r="AA124" s="269"/>
      <c r="AB124" s="269"/>
      <c r="AC124" s="269"/>
      <c r="AD124" s="269"/>
      <c r="AE124" s="269"/>
      <c r="AF124" s="269"/>
      <c r="AG124" s="269"/>
      <c r="AH124" s="269"/>
      <c r="AI124" s="269"/>
      <c r="AJ124" s="269"/>
      <c r="AK124" s="269"/>
      <c r="AL124" s="269"/>
      <c r="AM124" s="269"/>
      <c r="AN124" s="269"/>
      <c r="AO124" s="269"/>
      <c r="AP124" s="269"/>
      <c r="AS124" s="269"/>
      <c r="AT124" s="269"/>
      <c r="AU124" s="269"/>
      <c r="AV124" s="269"/>
      <c r="AW124" s="269"/>
      <c r="AX124" s="269"/>
      <c r="AY124" s="269"/>
      <c r="AZ124" s="269"/>
      <c r="BA124" s="269"/>
      <c r="BB124" s="269"/>
      <c r="BC124" s="269"/>
      <c r="BD124" s="269"/>
      <c r="BE124" s="269"/>
      <c r="BF124" s="269"/>
      <c r="BG124" s="269"/>
      <c r="BH124" s="269"/>
      <c r="BI124" s="269"/>
      <c r="BJ124" s="269"/>
      <c r="BK124" s="269"/>
    </row>
    <row r="125" spans="1:63">
      <c r="A125" s="253"/>
      <c r="B125" s="188"/>
      <c r="C125" s="165" t="s">
        <v>74</v>
      </c>
      <c r="D125" s="194"/>
      <c r="E125" s="165" t="s">
        <v>77</v>
      </c>
      <c r="F125" s="290"/>
      <c r="G125" s="273"/>
      <c r="H125" s="274"/>
      <c r="I125" s="266"/>
      <c r="J125" s="300"/>
      <c r="K125" s="300"/>
      <c r="L125" s="309"/>
      <c r="M125" s="315"/>
      <c r="N125" s="312"/>
      <c r="O125" s="300"/>
      <c r="P125" s="266"/>
      <c r="Q125" s="303"/>
      <c r="R125" s="303"/>
      <c r="S125" s="306"/>
      <c r="T125" s="303"/>
      <c r="U125" s="297"/>
      <c r="X125" s="269"/>
      <c r="Y125" s="269"/>
      <c r="Z125" s="269"/>
      <c r="AA125" s="269"/>
      <c r="AB125" s="269"/>
      <c r="AC125" s="269"/>
      <c r="AD125" s="269"/>
      <c r="AE125" s="269"/>
      <c r="AF125" s="269"/>
      <c r="AG125" s="269"/>
      <c r="AH125" s="269"/>
      <c r="AI125" s="269"/>
      <c r="AJ125" s="269"/>
      <c r="AK125" s="269"/>
      <c r="AL125" s="269"/>
      <c r="AM125" s="269"/>
      <c r="AN125" s="269"/>
      <c r="AO125" s="269"/>
      <c r="AP125" s="269"/>
      <c r="AS125" s="269"/>
      <c r="AT125" s="269"/>
      <c r="AU125" s="269"/>
      <c r="AV125" s="269"/>
      <c r="AW125" s="269"/>
      <c r="AX125" s="269"/>
      <c r="AY125" s="269"/>
      <c r="AZ125" s="269"/>
      <c r="BA125" s="269"/>
      <c r="BB125" s="269"/>
      <c r="BC125" s="269"/>
      <c r="BD125" s="269"/>
      <c r="BE125" s="269"/>
      <c r="BF125" s="269"/>
      <c r="BG125" s="269"/>
      <c r="BH125" s="269"/>
      <c r="BI125" s="269"/>
      <c r="BJ125" s="269"/>
      <c r="BK125" s="269"/>
    </row>
    <row r="126" spans="1:63">
      <c r="A126" s="253"/>
      <c r="B126" s="222"/>
      <c r="C126" s="166"/>
      <c r="D126" s="194"/>
      <c r="E126" s="167" t="s">
        <v>78</v>
      </c>
      <c r="F126" s="290"/>
      <c r="G126" s="273"/>
      <c r="H126" s="274"/>
      <c r="I126" s="266"/>
      <c r="J126" s="300"/>
      <c r="K126" s="300"/>
      <c r="L126" s="309"/>
      <c r="M126" s="315"/>
      <c r="N126" s="312"/>
      <c r="O126" s="300"/>
      <c r="P126" s="266"/>
      <c r="Q126" s="303"/>
      <c r="R126" s="303"/>
      <c r="S126" s="306"/>
      <c r="T126" s="303"/>
      <c r="U126" s="297"/>
      <c r="X126" s="269"/>
      <c r="Y126" s="269"/>
      <c r="Z126" s="269"/>
      <c r="AA126" s="269"/>
      <c r="AB126" s="269"/>
      <c r="AC126" s="269"/>
      <c r="AD126" s="269"/>
      <c r="AE126" s="269"/>
      <c r="AF126" s="269"/>
      <c r="AG126" s="269"/>
      <c r="AH126" s="269"/>
      <c r="AI126" s="269"/>
      <c r="AJ126" s="269"/>
      <c r="AK126" s="269"/>
      <c r="AL126" s="269"/>
      <c r="AM126" s="269"/>
      <c r="AN126" s="269"/>
      <c r="AO126" s="269"/>
      <c r="AP126" s="269"/>
      <c r="AS126" s="269"/>
      <c r="AT126" s="269"/>
      <c r="AU126" s="269"/>
      <c r="AV126" s="269"/>
      <c r="AW126" s="269"/>
      <c r="AX126" s="269"/>
      <c r="AY126" s="269"/>
      <c r="AZ126" s="269"/>
      <c r="BA126" s="269"/>
      <c r="BB126" s="269"/>
      <c r="BC126" s="269"/>
      <c r="BD126" s="269"/>
      <c r="BE126" s="269"/>
      <c r="BF126" s="269"/>
      <c r="BG126" s="269"/>
      <c r="BH126" s="269"/>
      <c r="BI126" s="269"/>
      <c r="BJ126" s="269"/>
      <c r="BK126" s="269"/>
    </row>
    <row r="127" spans="1:63">
      <c r="A127" s="253"/>
      <c r="B127" s="222"/>
      <c r="C127" s="166"/>
      <c r="D127" s="194"/>
      <c r="E127" s="167" t="s">
        <v>79</v>
      </c>
      <c r="F127" s="290"/>
      <c r="G127" s="273"/>
      <c r="H127" s="274"/>
      <c r="I127" s="266"/>
      <c r="J127" s="300"/>
      <c r="K127" s="300"/>
      <c r="L127" s="309"/>
      <c r="M127" s="315"/>
      <c r="N127" s="312"/>
      <c r="O127" s="300"/>
      <c r="P127" s="266"/>
      <c r="Q127" s="303"/>
      <c r="R127" s="303"/>
      <c r="S127" s="306"/>
      <c r="T127" s="303"/>
      <c r="U127" s="297"/>
      <c r="X127" s="270"/>
      <c r="Y127" s="270"/>
      <c r="Z127" s="270"/>
      <c r="AA127" s="270"/>
      <c r="AB127" s="270"/>
      <c r="AC127" s="270"/>
      <c r="AD127" s="270"/>
      <c r="AE127" s="270"/>
      <c r="AF127" s="270"/>
      <c r="AG127" s="270"/>
      <c r="AH127" s="270"/>
      <c r="AI127" s="270"/>
      <c r="AJ127" s="270"/>
      <c r="AK127" s="270"/>
      <c r="AL127" s="270"/>
      <c r="AM127" s="270"/>
      <c r="AN127" s="270"/>
      <c r="AO127" s="270"/>
      <c r="AP127" s="270"/>
      <c r="AS127" s="270"/>
      <c r="AT127" s="270"/>
      <c r="AU127" s="270"/>
      <c r="AV127" s="270"/>
      <c r="AW127" s="270"/>
      <c r="AX127" s="270"/>
      <c r="AY127" s="270"/>
      <c r="AZ127" s="270"/>
      <c r="BA127" s="270"/>
      <c r="BB127" s="270"/>
      <c r="BC127" s="270"/>
      <c r="BD127" s="270"/>
      <c r="BE127" s="270"/>
      <c r="BF127" s="270"/>
      <c r="BG127" s="270"/>
      <c r="BH127" s="270"/>
      <c r="BI127" s="270"/>
      <c r="BJ127" s="270"/>
      <c r="BK127" s="270"/>
    </row>
    <row r="128" spans="1:63" ht="13.5" thickBot="1">
      <c r="A128" s="254"/>
      <c r="B128" s="225"/>
      <c r="C128" s="214"/>
      <c r="D128" s="213"/>
      <c r="E128" s="215" t="s">
        <v>142</v>
      </c>
      <c r="F128" s="291"/>
      <c r="G128" s="275"/>
      <c r="H128" s="276"/>
      <c r="I128" s="267"/>
      <c r="J128" s="301"/>
      <c r="K128" s="301"/>
      <c r="L128" s="310"/>
      <c r="M128" s="316"/>
      <c r="N128" s="313"/>
      <c r="O128" s="301"/>
      <c r="P128" s="267"/>
      <c r="Q128" s="304"/>
      <c r="R128" s="304"/>
      <c r="S128" s="307"/>
      <c r="T128" s="304"/>
      <c r="U128" s="298"/>
      <c r="X128" s="198"/>
      <c r="Y128" s="198"/>
      <c r="Z128" s="198"/>
      <c r="AA128" s="198"/>
      <c r="AB128" s="198"/>
      <c r="AC128" s="198"/>
      <c r="AD128" s="198"/>
      <c r="AE128" s="198"/>
      <c r="AF128" s="198"/>
      <c r="AG128" s="198"/>
      <c r="AH128" s="198"/>
      <c r="AI128" s="198"/>
      <c r="AJ128" s="198"/>
      <c r="AK128" s="198"/>
      <c r="AL128" s="198"/>
      <c r="AM128" s="198"/>
      <c r="AN128" s="198"/>
      <c r="AO128" s="198"/>
      <c r="AP128" s="198"/>
      <c r="AS128" s="198"/>
      <c r="AT128" s="198"/>
      <c r="AU128" s="198"/>
      <c r="AV128" s="198"/>
      <c r="AW128" s="198"/>
      <c r="AX128" s="198"/>
      <c r="AY128" s="198"/>
      <c r="AZ128" s="198"/>
      <c r="BA128" s="198"/>
      <c r="BB128" s="198"/>
      <c r="BC128" s="198"/>
      <c r="BD128" s="198"/>
      <c r="BE128" s="198"/>
      <c r="BF128" s="198"/>
      <c r="BG128" s="198"/>
      <c r="BH128" s="198"/>
      <c r="BI128" s="198"/>
      <c r="BJ128" s="198"/>
      <c r="BK128" s="198"/>
    </row>
    <row r="129" spans="1:139">
      <c r="A129" s="252" t="str">
        <f>A179</f>
        <v>O3 Wet Swale</v>
      </c>
      <c r="B129" s="187"/>
      <c r="C129" s="164" t="s">
        <v>29</v>
      </c>
      <c r="D129" s="193"/>
      <c r="E129" s="164" t="s">
        <v>75</v>
      </c>
      <c r="F129" s="289">
        <f>1.7/12*('Site Data'!$F$26*$B129+'Site Data'!$F$27*($B130+$B131)+'Site Data'!$F$28*SUM($D129:$D134))</f>
        <v>0</v>
      </c>
      <c r="G129" s="271" t="s">
        <v>54</v>
      </c>
      <c r="H129" s="272"/>
      <c r="I129" s="265">
        <v>0</v>
      </c>
      <c r="J129" s="299">
        <f>AO153</f>
        <v>0</v>
      </c>
      <c r="K129" s="299">
        <f>F129+J129</f>
        <v>0</v>
      </c>
      <c r="L129" s="308" t="s">
        <v>14</v>
      </c>
      <c r="M129" s="314"/>
      <c r="N129" s="311">
        <v>0</v>
      </c>
      <c r="O129" s="299">
        <f>K129-N129</f>
        <v>0</v>
      </c>
      <c r="P129" s="265">
        <v>0.4</v>
      </c>
      <c r="Q129" s="302">
        <f>BJ153</f>
        <v>0</v>
      </c>
      <c r="R129" s="302">
        <f>1.7/12*('Site Data'!$F$26*B129*'Site Data'!$C$16+'Site Data'!$F$27*(SUMPRODUCT(B130:B131,'Site Data'!$C$19:$C$20))+'Site Data'!$F$28*(SUMPRODUCT(D129:D134,'Site Data'!$C$24:$C$29)))*2.72/43560+Q129</f>
        <v>0</v>
      </c>
      <c r="S129" s="305">
        <f>IF(K129&gt;0,IF(M129&lt;K129,(R129*N129/K129)+(M129-N129)/K129*P129*R129,(R129*N129/K129)+(K129-N129)/K129*P129*R129),0)</f>
        <v>0</v>
      </c>
      <c r="T129" s="302">
        <f>R129-S129</f>
        <v>0</v>
      </c>
      <c r="U129" s="296"/>
      <c r="X129" s="268">
        <f t="shared" ref="X129:AP129" si="34">IF($U129=X$26,$O129,0)</f>
        <v>0</v>
      </c>
      <c r="Y129" s="268">
        <f t="shared" si="34"/>
        <v>0</v>
      </c>
      <c r="Z129" s="268">
        <f t="shared" si="34"/>
        <v>0</v>
      </c>
      <c r="AA129" s="268">
        <f t="shared" si="34"/>
        <v>0</v>
      </c>
      <c r="AB129" s="268">
        <f t="shared" si="34"/>
        <v>0</v>
      </c>
      <c r="AC129" s="268">
        <f t="shared" si="34"/>
        <v>0</v>
      </c>
      <c r="AD129" s="268">
        <f t="shared" si="34"/>
        <v>0</v>
      </c>
      <c r="AE129" s="268">
        <f t="shared" si="34"/>
        <v>0</v>
      </c>
      <c r="AF129" s="268">
        <f t="shared" si="34"/>
        <v>0</v>
      </c>
      <c r="AG129" s="268">
        <f t="shared" si="34"/>
        <v>0</v>
      </c>
      <c r="AH129" s="268">
        <f t="shared" si="34"/>
        <v>0</v>
      </c>
      <c r="AI129" s="268">
        <f t="shared" si="34"/>
        <v>0</v>
      </c>
      <c r="AJ129" s="268">
        <f t="shared" si="34"/>
        <v>0</v>
      </c>
      <c r="AK129" s="268">
        <f t="shared" si="34"/>
        <v>0</v>
      </c>
      <c r="AL129" s="268">
        <f t="shared" si="34"/>
        <v>0</v>
      </c>
      <c r="AM129" s="268">
        <f t="shared" si="34"/>
        <v>0</v>
      </c>
      <c r="AN129" s="268">
        <f t="shared" si="34"/>
        <v>0</v>
      </c>
      <c r="AO129" s="268">
        <f t="shared" si="34"/>
        <v>0</v>
      </c>
      <c r="AP129" s="268">
        <f t="shared" si="34"/>
        <v>0</v>
      </c>
      <c r="AS129" s="268">
        <f t="shared" ref="AS129:BK129" si="35">IF($U129=AS$26,$T129,0)</f>
        <v>0</v>
      </c>
      <c r="AT129" s="268">
        <f t="shared" si="35"/>
        <v>0</v>
      </c>
      <c r="AU129" s="268">
        <f t="shared" si="35"/>
        <v>0</v>
      </c>
      <c r="AV129" s="268">
        <f t="shared" si="35"/>
        <v>0</v>
      </c>
      <c r="AW129" s="268">
        <f t="shared" si="35"/>
        <v>0</v>
      </c>
      <c r="AX129" s="268">
        <f t="shared" si="35"/>
        <v>0</v>
      </c>
      <c r="AY129" s="268">
        <f t="shared" si="35"/>
        <v>0</v>
      </c>
      <c r="AZ129" s="268">
        <f t="shared" si="35"/>
        <v>0</v>
      </c>
      <c r="BA129" s="268">
        <f t="shared" si="35"/>
        <v>0</v>
      </c>
      <c r="BB129" s="268">
        <f t="shared" si="35"/>
        <v>0</v>
      </c>
      <c r="BC129" s="268">
        <f t="shared" si="35"/>
        <v>0</v>
      </c>
      <c r="BD129" s="268">
        <f t="shared" si="35"/>
        <v>0</v>
      </c>
      <c r="BE129" s="268">
        <f t="shared" si="35"/>
        <v>0</v>
      </c>
      <c r="BF129" s="268">
        <f t="shared" si="35"/>
        <v>0</v>
      </c>
      <c r="BG129" s="268">
        <f t="shared" si="35"/>
        <v>0</v>
      </c>
      <c r="BH129" s="268">
        <f t="shared" si="35"/>
        <v>0</v>
      </c>
      <c r="BI129" s="268">
        <f t="shared" si="35"/>
        <v>0</v>
      </c>
      <c r="BJ129" s="268">
        <f t="shared" si="35"/>
        <v>0</v>
      </c>
      <c r="BK129" s="268">
        <f t="shared" si="35"/>
        <v>0</v>
      </c>
    </row>
    <row r="130" spans="1:139">
      <c r="A130" s="253"/>
      <c r="B130" s="188"/>
      <c r="C130" s="165" t="s">
        <v>73</v>
      </c>
      <c r="D130" s="194"/>
      <c r="E130" s="165" t="s">
        <v>76</v>
      </c>
      <c r="F130" s="290"/>
      <c r="G130" s="273"/>
      <c r="H130" s="274"/>
      <c r="I130" s="266"/>
      <c r="J130" s="300"/>
      <c r="K130" s="300"/>
      <c r="L130" s="309"/>
      <c r="M130" s="315"/>
      <c r="N130" s="312"/>
      <c r="O130" s="300"/>
      <c r="P130" s="266"/>
      <c r="Q130" s="303"/>
      <c r="R130" s="303"/>
      <c r="S130" s="306"/>
      <c r="T130" s="303"/>
      <c r="U130" s="297"/>
      <c r="X130" s="269"/>
      <c r="Y130" s="269"/>
      <c r="Z130" s="269"/>
      <c r="AA130" s="269"/>
      <c r="AB130" s="269"/>
      <c r="AC130" s="269"/>
      <c r="AD130" s="269"/>
      <c r="AE130" s="269"/>
      <c r="AF130" s="269"/>
      <c r="AG130" s="269"/>
      <c r="AH130" s="269"/>
      <c r="AI130" s="269"/>
      <c r="AJ130" s="269"/>
      <c r="AK130" s="269"/>
      <c r="AL130" s="269"/>
      <c r="AM130" s="269"/>
      <c r="AN130" s="269"/>
      <c r="AO130" s="269"/>
      <c r="AP130" s="269"/>
      <c r="AS130" s="269"/>
      <c r="AT130" s="269"/>
      <c r="AU130" s="269"/>
      <c r="AV130" s="269"/>
      <c r="AW130" s="269"/>
      <c r="AX130" s="269"/>
      <c r="AY130" s="269"/>
      <c r="AZ130" s="269"/>
      <c r="BA130" s="269"/>
      <c r="BB130" s="269"/>
      <c r="BC130" s="269"/>
      <c r="BD130" s="269"/>
      <c r="BE130" s="269"/>
      <c r="BF130" s="269"/>
      <c r="BG130" s="269"/>
      <c r="BH130" s="269"/>
      <c r="BI130" s="269"/>
      <c r="BJ130" s="269"/>
      <c r="BK130" s="269"/>
    </row>
    <row r="131" spans="1:139">
      <c r="A131" s="253"/>
      <c r="B131" s="188"/>
      <c r="C131" s="165" t="s">
        <v>74</v>
      </c>
      <c r="D131" s="194"/>
      <c r="E131" s="165" t="s">
        <v>77</v>
      </c>
      <c r="F131" s="290"/>
      <c r="G131" s="273"/>
      <c r="H131" s="274"/>
      <c r="I131" s="266"/>
      <c r="J131" s="300"/>
      <c r="K131" s="300"/>
      <c r="L131" s="309"/>
      <c r="M131" s="315"/>
      <c r="N131" s="312"/>
      <c r="O131" s="300"/>
      <c r="P131" s="266"/>
      <c r="Q131" s="303"/>
      <c r="R131" s="303"/>
      <c r="S131" s="306"/>
      <c r="T131" s="303"/>
      <c r="U131" s="297"/>
      <c r="X131" s="269"/>
      <c r="Y131" s="269"/>
      <c r="Z131" s="269"/>
      <c r="AA131" s="269"/>
      <c r="AB131" s="269"/>
      <c r="AC131" s="269"/>
      <c r="AD131" s="269"/>
      <c r="AE131" s="269"/>
      <c r="AF131" s="269"/>
      <c r="AG131" s="269"/>
      <c r="AH131" s="269"/>
      <c r="AI131" s="269"/>
      <c r="AJ131" s="269"/>
      <c r="AK131" s="269"/>
      <c r="AL131" s="269"/>
      <c r="AM131" s="269"/>
      <c r="AN131" s="269"/>
      <c r="AO131" s="269"/>
      <c r="AP131" s="269"/>
      <c r="AS131" s="269"/>
      <c r="AT131" s="269"/>
      <c r="AU131" s="269"/>
      <c r="AV131" s="269"/>
      <c r="AW131" s="269"/>
      <c r="AX131" s="269"/>
      <c r="AY131" s="269"/>
      <c r="AZ131" s="269"/>
      <c r="BA131" s="269"/>
      <c r="BB131" s="269"/>
      <c r="BC131" s="269"/>
      <c r="BD131" s="269"/>
      <c r="BE131" s="269"/>
      <c r="BF131" s="269"/>
      <c r="BG131" s="269"/>
      <c r="BH131" s="269"/>
      <c r="BI131" s="269"/>
      <c r="BJ131" s="269"/>
      <c r="BK131" s="269"/>
    </row>
    <row r="132" spans="1:139">
      <c r="A132" s="253"/>
      <c r="B132" s="222"/>
      <c r="C132" s="166"/>
      <c r="D132" s="194"/>
      <c r="E132" s="167" t="s">
        <v>78</v>
      </c>
      <c r="F132" s="290"/>
      <c r="G132" s="273"/>
      <c r="H132" s="274"/>
      <c r="I132" s="266"/>
      <c r="J132" s="300"/>
      <c r="K132" s="300"/>
      <c r="L132" s="309"/>
      <c r="M132" s="315"/>
      <c r="N132" s="312"/>
      <c r="O132" s="300"/>
      <c r="P132" s="266"/>
      <c r="Q132" s="303"/>
      <c r="R132" s="303"/>
      <c r="S132" s="306"/>
      <c r="T132" s="303"/>
      <c r="U132" s="297"/>
      <c r="X132" s="269"/>
      <c r="Y132" s="269"/>
      <c r="Z132" s="269"/>
      <c r="AA132" s="269"/>
      <c r="AB132" s="269"/>
      <c r="AC132" s="269"/>
      <c r="AD132" s="269"/>
      <c r="AE132" s="269"/>
      <c r="AF132" s="269"/>
      <c r="AG132" s="269"/>
      <c r="AH132" s="269"/>
      <c r="AI132" s="269"/>
      <c r="AJ132" s="269"/>
      <c r="AK132" s="269"/>
      <c r="AL132" s="269"/>
      <c r="AM132" s="269"/>
      <c r="AN132" s="269"/>
      <c r="AO132" s="269"/>
      <c r="AP132" s="269"/>
      <c r="AS132" s="269"/>
      <c r="AT132" s="269"/>
      <c r="AU132" s="269"/>
      <c r="AV132" s="269"/>
      <c r="AW132" s="269"/>
      <c r="AX132" s="269"/>
      <c r="AY132" s="269"/>
      <c r="AZ132" s="269"/>
      <c r="BA132" s="269"/>
      <c r="BB132" s="269"/>
      <c r="BC132" s="269"/>
      <c r="BD132" s="269"/>
      <c r="BE132" s="269"/>
      <c r="BF132" s="269"/>
      <c r="BG132" s="269"/>
      <c r="BH132" s="269"/>
      <c r="BI132" s="269"/>
      <c r="BJ132" s="269"/>
      <c r="BK132" s="269"/>
    </row>
    <row r="133" spans="1:139">
      <c r="A133" s="253"/>
      <c r="B133" s="224"/>
      <c r="C133" s="178"/>
      <c r="D133" s="196"/>
      <c r="E133" s="179" t="s">
        <v>79</v>
      </c>
      <c r="F133" s="290"/>
      <c r="G133" s="273"/>
      <c r="H133" s="274"/>
      <c r="I133" s="266"/>
      <c r="J133" s="300"/>
      <c r="K133" s="300"/>
      <c r="L133" s="309"/>
      <c r="M133" s="315"/>
      <c r="N133" s="312"/>
      <c r="O133" s="300"/>
      <c r="P133" s="266"/>
      <c r="Q133" s="303"/>
      <c r="R133" s="303"/>
      <c r="S133" s="306"/>
      <c r="T133" s="303"/>
      <c r="U133" s="297"/>
      <c r="X133" s="270"/>
      <c r="Y133" s="270"/>
      <c r="Z133" s="270"/>
      <c r="AA133" s="270"/>
      <c r="AB133" s="270"/>
      <c r="AC133" s="270"/>
      <c r="AD133" s="270"/>
      <c r="AE133" s="270"/>
      <c r="AF133" s="270"/>
      <c r="AG133" s="270"/>
      <c r="AH133" s="270"/>
      <c r="AI133" s="270"/>
      <c r="AJ133" s="270"/>
      <c r="AK133" s="270"/>
      <c r="AL133" s="270"/>
      <c r="AM133" s="270"/>
      <c r="AN133" s="270"/>
      <c r="AO133" s="270"/>
      <c r="AP133" s="270"/>
      <c r="AS133" s="270"/>
      <c r="AT133" s="270"/>
      <c r="AU133" s="270"/>
      <c r="AV133" s="270"/>
      <c r="AW133" s="270"/>
      <c r="AX133" s="270"/>
      <c r="AY133" s="270"/>
      <c r="AZ133" s="270"/>
      <c r="BA133" s="270"/>
      <c r="BB133" s="270"/>
      <c r="BC133" s="270"/>
      <c r="BD133" s="270"/>
      <c r="BE133" s="270"/>
      <c r="BF133" s="270"/>
      <c r="BG133" s="270"/>
      <c r="BH133" s="270"/>
      <c r="BI133" s="270"/>
      <c r="BJ133" s="270"/>
      <c r="BK133" s="270"/>
    </row>
    <row r="134" spans="1:139" ht="13.5" thickBot="1">
      <c r="A134" s="254"/>
      <c r="B134" s="223"/>
      <c r="C134" s="168"/>
      <c r="D134" s="195"/>
      <c r="E134" s="169" t="s">
        <v>142</v>
      </c>
      <c r="F134" s="291"/>
      <c r="G134" s="275"/>
      <c r="H134" s="276"/>
      <c r="I134" s="267"/>
      <c r="J134" s="301"/>
      <c r="K134" s="301"/>
      <c r="L134" s="310"/>
      <c r="M134" s="316"/>
      <c r="N134" s="313"/>
      <c r="O134" s="301"/>
      <c r="P134" s="267"/>
      <c r="Q134" s="304"/>
      <c r="R134" s="304"/>
      <c r="S134" s="307"/>
      <c r="T134" s="304"/>
      <c r="U134" s="298"/>
      <c r="X134" s="198"/>
      <c r="Y134" s="198"/>
      <c r="Z134" s="198"/>
      <c r="AA134" s="198"/>
      <c r="AB134" s="198"/>
      <c r="AC134" s="198"/>
      <c r="AD134" s="198"/>
      <c r="AE134" s="198"/>
      <c r="AF134" s="198"/>
      <c r="AG134" s="198"/>
      <c r="AH134" s="198"/>
      <c r="AI134" s="198"/>
      <c r="AJ134" s="198"/>
      <c r="AK134" s="198"/>
      <c r="AL134" s="198"/>
      <c r="AM134" s="198"/>
      <c r="AN134" s="198"/>
      <c r="AO134" s="198"/>
      <c r="AP134" s="198"/>
      <c r="AS134" s="198"/>
      <c r="AT134" s="198"/>
      <c r="AU134" s="198"/>
      <c r="AV134" s="198"/>
      <c r="AW134" s="198"/>
      <c r="AX134" s="198"/>
      <c r="AY134" s="198"/>
      <c r="AZ134" s="198"/>
      <c r="BA134" s="198"/>
      <c r="BB134" s="198"/>
      <c r="BC134" s="198"/>
      <c r="BD134" s="198"/>
      <c r="BE134" s="198"/>
      <c r="BF134" s="198"/>
      <c r="BG134" s="198"/>
      <c r="BH134" s="198"/>
      <c r="BI134" s="198"/>
      <c r="BJ134" s="198"/>
      <c r="BK134" s="198"/>
    </row>
    <row r="135" spans="1:139" s="109" customFormat="1">
      <c r="A135" s="252" t="str">
        <f>A180</f>
        <v>PP1 Proprietary Practice</v>
      </c>
      <c r="B135" s="187"/>
      <c r="C135" s="164" t="s">
        <v>29</v>
      </c>
      <c r="D135" s="193"/>
      <c r="E135" s="164" t="s">
        <v>75</v>
      </c>
      <c r="F135" s="289">
        <f>1.7/12*('Site Data'!$F$26*$B135+'Site Data'!$F$27*($B136+$B137)+'Site Data'!$F$28*SUM($D135:$D140))</f>
        <v>0</v>
      </c>
      <c r="G135" s="271" t="s">
        <v>55</v>
      </c>
      <c r="H135" s="272"/>
      <c r="I135" s="325"/>
      <c r="J135" s="299">
        <f>AP153</f>
        <v>0</v>
      </c>
      <c r="K135" s="299">
        <f>F135+J135</f>
        <v>0</v>
      </c>
      <c r="L135" s="308" t="s">
        <v>14</v>
      </c>
      <c r="M135" s="314"/>
      <c r="N135" s="311">
        <f>IF(M135*I135&lt;=K135,M135*I135,K135)</f>
        <v>0</v>
      </c>
      <c r="O135" s="299">
        <f>K135-N135</f>
        <v>0</v>
      </c>
      <c r="P135" s="325"/>
      <c r="Q135" s="302">
        <f>BK153</f>
        <v>0</v>
      </c>
      <c r="R135" s="302">
        <f>1.7/12*('Site Data'!$F$26*B135*'Site Data'!$C$16+'Site Data'!$F$27*(SUMPRODUCT(B136:B137,'Site Data'!$C$19:$C$20))+'Site Data'!$F$28*(SUMPRODUCT(D135:D140,'Site Data'!$C$24:$C$29)))*2.72/43560+Q135</f>
        <v>0</v>
      </c>
      <c r="S135" s="305">
        <f>IF(K135&gt;0,IF(M135&lt;K135,(R135*N135/K135)+(M135-N135)/K135*P135*R135,(R135*N135/K135)+(K135-N135)/K135*P135*R135),0)</f>
        <v>0</v>
      </c>
      <c r="T135" s="302">
        <f>R135-S135</f>
        <v>0</v>
      </c>
      <c r="U135" s="296"/>
      <c r="V135" s="26"/>
      <c r="W135" s="27"/>
      <c r="X135" s="328">
        <f t="shared" ref="X135:AP135" si="36">IF($U135=X$26,$O135,0)</f>
        <v>0</v>
      </c>
      <c r="Y135" s="268">
        <f t="shared" si="36"/>
        <v>0</v>
      </c>
      <c r="Z135" s="268">
        <f t="shared" si="36"/>
        <v>0</v>
      </c>
      <c r="AA135" s="268">
        <f t="shared" si="36"/>
        <v>0</v>
      </c>
      <c r="AB135" s="268">
        <f t="shared" si="36"/>
        <v>0</v>
      </c>
      <c r="AC135" s="268">
        <f t="shared" si="36"/>
        <v>0</v>
      </c>
      <c r="AD135" s="268">
        <f t="shared" si="36"/>
        <v>0</v>
      </c>
      <c r="AE135" s="268">
        <f t="shared" si="36"/>
        <v>0</v>
      </c>
      <c r="AF135" s="268">
        <f t="shared" si="36"/>
        <v>0</v>
      </c>
      <c r="AG135" s="268">
        <f t="shared" si="36"/>
        <v>0</v>
      </c>
      <c r="AH135" s="268">
        <f t="shared" si="36"/>
        <v>0</v>
      </c>
      <c r="AI135" s="268">
        <f t="shared" si="36"/>
        <v>0</v>
      </c>
      <c r="AJ135" s="268">
        <f t="shared" si="36"/>
        <v>0</v>
      </c>
      <c r="AK135" s="268">
        <f t="shared" si="36"/>
        <v>0</v>
      </c>
      <c r="AL135" s="268">
        <f t="shared" si="36"/>
        <v>0</v>
      </c>
      <c r="AM135" s="268">
        <f t="shared" si="36"/>
        <v>0</v>
      </c>
      <c r="AN135" s="268">
        <f t="shared" si="36"/>
        <v>0</v>
      </c>
      <c r="AO135" s="268">
        <f t="shared" si="36"/>
        <v>0</v>
      </c>
      <c r="AP135" s="319">
        <f t="shared" si="36"/>
        <v>0</v>
      </c>
      <c r="AQ135" s="28"/>
      <c r="AR135" s="28"/>
      <c r="AS135" s="268">
        <f t="shared" ref="AS135:BK135" si="37">IF($U135=AS$26,$T135,0)</f>
        <v>0</v>
      </c>
      <c r="AT135" s="268">
        <f t="shared" si="37"/>
        <v>0</v>
      </c>
      <c r="AU135" s="268">
        <f t="shared" si="37"/>
        <v>0</v>
      </c>
      <c r="AV135" s="268">
        <f t="shared" si="37"/>
        <v>0</v>
      </c>
      <c r="AW135" s="268">
        <f t="shared" si="37"/>
        <v>0</v>
      </c>
      <c r="AX135" s="268">
        <f t="shared" si="37"/>
        <v>0</v>
      </c>
      <c r="AY135" s="268">
        <f t="shared" si="37"/>
        <v>0</v>
      </c>
      <c r="AZ135" s="268">
        <f t="shared" si="37"/>
        <v>0</v>
      </c>
      <c r="BA135" s="268">
        <f t="shared" si="37"/>
        <v>0</v>
      </c>
      <c r="BB135" s="268">
        <f t="shared" si="37"/>
        <v>0</v>
      </c>
      <c r="BC135" s="268">
        <f t="shared" si="37"/>
        <v>0</v>
      </c>
      <c r="BD135" s="268">
        <f t="shared" si="37"/>
        <v>0</v>
      </c>
      <c r="BE135" s="268">
        <f t="shared" si="37"/>
        <v>0</v>
      </c>
      <c r="BF135" s="268">
        <f t="shared" si="37"/>
        <v>0</v>
      </c>
      <c r="BG135" s="268">
        <f t="shared" si="37"/>
        <v>0</v>
      </c>
      <c r="BH135" s="268">
        <f t="shared" si="37"/>
        <v>0</v>
      </c>
      <c r="BI135" s="268">
        <f t="shared" si="37"/>
        <v>0</v>
      </c>
      <c r="BJ135" s="268">
        <f t="shared" si="37"/>
        <v>0</v>
      </c>
      <c r="BK135" s="268">
        <f t="shared" si="37"/>
        <v>0</v>
      </c>
      <c r="BL135" s="28"/>
      <c r="BM135" s="28"/>
      <c r="BN135" s="28"/>
      <c r="BO135" s="28"/>
      <c r="BP135" s="28"/>
      <c r="BQ135" s="28"/>
      <c r="BR135" s="28"/>
      <c r="BS135" s="28"/>
      <c r="BT135" s="28"/>
      <c r="BU135" s="28"/>
      <c r="BV135" s="28"/>
      <c r="BW135" s="28"/>
      <c r="BX135" s="28"/>
      <c r="BY135" s="28"/>
      <c r="BZ135" s="28"/>
      <c r="CA135" s="28"/>
      <c r="CB135" s="28"/>
      <c r="CC135" s="28"/>
      <c r="CD135" s="28"/>
      <c r="CE135" s="28"/>
      <c r="CF135" s="28"/>
      <c r="CG135" s="28"/>
      <c r="CH135" s="28"/>
      <c r="CI135" s="28"/>
      <c r="CJ135" s="28"/>
      <c r="CK135" s="28"/>
      <c r="CL135" s="28"/>
      <c r="CM135" s="28"/>
      <c r="CN135" s="28"/>
      <c r="CO135" s="28"/>
      <c r="CP135" s="28"/>
      <c r="CQ135" s="28"/>
      <c r="CR135" s="28"/>
      <c r="CS135" s="28"/>
      <c r="CT135" s="28"/>
      <c r="CU135" s="28"/>
      <c r="CV135" s="28"/>
      <c r="CW135" s="28"/>
      <c r="CX135" s="28"/>
      <c r="CY135" s="28"/>
      <c r="CZ135" s="28"/>
      <c r="DA135" s="28"/>
      <c r="DB135" s="28"/>
      <c r="DC135" s="28"/>
      <c r="DD135" s="28"/>
      <c r="DE135" s="28"/>
      <c r="DF135" s="28"/>
      <c r="DG135" s="28"/>
      <c r="DH135" s="28"/>
      <c r="DI135" s="28"/>
      <c r="DJ135" s="28"/>
      <c r="DK135" s="28"/>
      <c r="DL135" s="28"/>
      <c r="DM135" s="28"/>
      <c r="DN135" s="28"/>
      <c r="DO135" s="28"/>
      <c r="DP135" s="28"/>
      <c r="DQ135" s="28"/>
      <c r="DR135" s="28"/>
      <c r="DS135" s="28"/>
      <c r="DT135" s="28"/>
      <c r="DU135" s="28"/>
      <c r="DV135" s="28"/>
      <c r="DW135" s="28"/>
      <c r="DX135" s="28"/>
      <c r="DY135" s="28"/>
      <c r="DZ135" s="28"/>
      <c r="EA135" s="28"/>
      <c r="EB135" s="28"/>
      <c r="EC135" s="28"/>
      <c r="ED135" s="28"/>
      <c r="EE135" s="28"/>
      <c r="EF135" s="28"/>
      <c r="EG135" s="28"/>
      <c r="EH135" s="28"/>
      <c r="EI135" s="28"/>
    </row>
    <row r="136" spans="1:139" s="109" customFormat="1">
      <c r="A136" s="253"/>
      <c r="B136" s="188"/>
      <c r="C136" s="165" t="s">
        <v>73</v>
      </c>
      <c r="D136" s="194"/>
      <c r="E136" s="165" t="s">
        <v>76</v>
      </c>
      <c r="F136" s="290"/>
      <c r="G136" s="273"/>
      <c r="H136" s="274"/>
      <c r="I136" s="326"/>
      <c r="J136" s="300"/>
      <c r="K136" s="300"/>
      <c r="L136" s="309"/>
      <c r="M136" s="315"/>
      <c r="N136" s="312"/>
      <c r="O136" s="300"/>
      <c r="P136" s="326"/>
      <c r="Q136" s="303"/>
      <c r="R136" s="303"/>
      <c r="S136" s="306"/>
      <c r="T136" s="303"/>
      <c r="U136" s="297"/>
      <c r="V136" s="26"/>
      <c r="W136" s="27"/>
      <c r="X136" s="329"/>
      <c r="Y136" s="269"/>
      <c r="Z136" s="269"/>
      <c r="AA136" s="269"/>
      <c r="AB136" s="269"/>
      <c r="AC136" s="269"/>
      <c r="AD136" s="269"/>
      <c r="AE136" s="269"/>
      <c r="AF136" s="269"/>
      <c r="AG136" s="269"/>
      <c r="AH136" s="269"/>
      <c r="AI136" s="269"/>
      <c r="AJ136" s="269"/>
      <c r="AK136" s="269"/>
      <c r="AL136" s="269"/>
      <c r="AM136" s="269"/>
      <c r="AN136" s="269"/>
      <c r="AO136" s="269"/>
      <c r="AP136" s="320"/>
      <c r="AQ136" s="28"/>
      <c r="AR136" s="28"/>
      <c r="AS136" s="269"/>
      <c r="AT136" s="269"/>
      <c r="AU136" s="269"/>
      <c r="AV136" s="269"/>
      <c r="AW136" s="269"/>
      <c r="AX136" s="269"/>
      <c r="AY136" s="269"/>
      <c r="AZ136" s="269"/>
      <c r="BA136" s="269"/>
      <c r="BB136" s="269"/>
      <c r="BC136" s="269"/>
      <c r="BD136" s="269"/>
      <c r="BE136" s="269"/>
      <c r="BF136" s="269"/>
      <c r="BG136" s="269"/>
      <c r="BH136" s="269"/>
      <c r="BI136" s="269"/>
      <c r="BJ136" s="269"/>
      <c r="BK136" s="269"/>
      <c r="BL136" s="28"/>
      <c r="BM136" s="28"/>
      <c r="BN136" s="28"/>
      <c r="BO136" s="28"/>
      <c r="BP136" s="28"/>
      <c r="BQ136" s="28"/>
      <c r="BR136" s="28"/>
      <c r="BS136" s="28"/>
      <c r="BT136" s="28"/>
      <c r="BU136" s="28"/>
      <c r="BV136" s="28"/>
      <c r="BW136" s="28"/>
      <c r="BX136" s="28"/>
      <c r="BY136" s="28"/>
      <c r="BZ136" s="28"/>
      <c r="CA136" s="28"/>
      <c r="CB136" s="28"/>
      <c r="CC136" s="28"/>
      <c r="CD136" s="28"/>
      <c r="CE136" s="28"/>
      <c r="CF136" s="28"/>
      <c r="CG136" s="28"/>
      <c r="CH136" s="28"/>
      <c r="CI136" s="28"/>
      <c r="CJ136" s="28"/>
      <c r="CK136" s="28"/>
      <c r="CL136" s="28"/>
      <c r="CM136" s="28"/>
      <c r="CN136" s="28"/>
      <c r="CO136" s="28"/>
      <c r="CP136" s="28"/>
      <c r="CQ136" s="28"/>
      <c r="CR136" s="28"/>
      <c r="CS136" s="28"/>
      <c r="CT136" s="28"/>
      <c r="CU136" s="28"/>
      <c r="CV136" s="28"/>
      <c r="CW136" s="28"/>
      <c r="CX136" s="28"/>
      <c r="CY136" s="28"/>
      <c r="CZ136" s="28"/>
      <c r="DA136" s="28"/>
      <c r="DB136" s="28"/>
      <c r="DC136" s="28"/>
      <c r="DD136" s="28"/>
      <c r="DE136" s="28"/>
      <c r="DF136" s="28"/>
      <c r="DG136" s="28"/>
      <c r="DH136" s="28"/>
      <c r="DI136" s="28"/>
      <c r="DJ136" s="28"/>
      <c r="DK136" s="28"/>
      <c r="DL136" s="28"/>
      <c r="DM136" s="28"/>
      <c r="DN136" s="28"/>
      <c r="DO136" s="28"/>
      <c r="DP136" s="28"/>
      <c r="DQ136" s="28"/>
      <c r="DR136" s="28"/>
      <c r="DS136" s="28"/>
      <c r="DT136" s="28"/>
      <c r="DU136" s="28"/>
      <c r="DV136" s="28"/>
      <c r="DW136" s="28"/>
      <c r="DX136" s="28"/>
      <c r="DY136" s="28"/>
      <c r="DZ136" s="28"/>
      <c r="EA136" s="28"/>
      <c r="EB136" s="28"/>
      <c r="EC136" s="28"/>
      <c r="ED136" s="28"/>
      <c r="EE136" s="28"/>
      <c r="EF136" s="28"/>
      <c r="EG136" s="28"/>
      <c r="EH136" s="28"/>
      <c r="EI136" s="28"/>
    </row>
    <row r="137" spans="1:139" s="109" customFormat="1">
      <c r="A137" s="253"/>
      <c r="B137" s="188"/>
      <c r="C137" s="165" t="s">
        <v>74</v>
      </c>
      <c r="D137" s="194"/>
      <c r="E137" s="165" t="s">
        <v>77</v>
      </c>
      <c r="F137" s="290"/>
      <c r="G137" s="273"/>
      <c r="H137" s="274"/>
      <c r="I137" s="326"/>
      <c r="J137" s="300"/>
      <c r="K137" s="300"/>
      <c r="L137" s="309"/>
      <c r="M137" s="315"/>
      <c r="N137" s="312"/>
      <c r="O137" s="300"/>
      <c r="P137" s="326"/>
      <c r="Q137" s="303"/>
      <c r="R137" s="303"/>
      <c r="S137" s="306"/>
      <c r="T137" s="303"/>
      <c r="U137" s="297"/>
      <c r="V137" s="26"/>
      <c r="W137" s="27"/>
      <c r="X137" s="329"/>
      <c r="Y137" s="269"/>
      <c r="Z137" s="269"/>
      <c r="AA137" s="269"/>
      <c r="AB137" s="269"/>
      <c r="AC137" s="269"/>
      <c r="AD137" s="269"/>
      <c r="AE137" s="269"/>
      <c r="AF137" s="269"/>
      <c r="AG137" s="269"/>
      <c r="AH137" s="269"/>
      <c r="AI137" s="269"/>
      <c r="AJ137" s="269"/>
      <c r="AK137" s="269"/>
      <c r="AL137" s="269"/>
      <c r="AM137" s="269"/>
      <c r="AN137" s="269"/>
      <c r="AO137" s="269"/>
      <c r="AP137" s="320"/>
      <c r="AQ137" s="28"/>
      <c r="AR137" s="28"/>
      <c r="AS137" s="269"/>
      <c r="AT137" s="269"/>
      <c r="AU137" s="269"/>
      <c r="AV137" s="269"/>
      <c r="AW137" s="269"/>
      <c r="AX137" s="269"/>
      <c r="AY137" s="269"/>
      <c r="AZ137" s="269"/>
      <c r="BA137" s="269"/>
      <c r="BB137" s="269"/>
      <c r="BC137" s="269"/>
      <c r="BD137" s="269"/>
      <c r="BE137" s="269"/>
      <c r="BF137" s="269"/>
      <c r="BG137" s="269"/>
      <c r="BH137" s="269"/>
      <c r="BI137" s="269"/>
      <c r="BJ137" s="269"/>
      <c r="BK137" s="269"/>
      <c r="BL137" s="28"/>
      <c r="BM137" s="28"/>
      <c r="BN137" s="28"/>
      <c r="BO137" s="28"/>
      <c r="BP137" s="28"/>
      <c r="BQ137" s="28"/>
      <c r="BR137" s="28"/>
      <c r="BS137" s="28"/>
      <c r="BT137" s="28"/>
      <c r="BU137" s="28"/>
      <c r="BV137" s="28"/>
      <c r="BW137" s="28"/>
      <c r="BX137" s="28"/>
      <c r="BY137" s="28"/>
      <c r="BZ137" s="28"/>
      <c r="CA137" s="28"/>
      <c r="CB137" s="28"/>
      <c r="CC137" s="28"/>
      <c r="CD137" s="28"/>
      <c r="CE137" s="28"/>
      <c r="CF137" s="28"/>
      <c r="CG137" s="28"/>
      <c r="CH137" s="28"/>
      <c r="CI137" s="28"/>
      <c r="CJ137" s="28"/>
      <c r="CK137" s="28"/>
      <c r="CL137" s="28"/>
      <c r="CM137" s="28"/>
      <c r="CN137" s="28"/>
      <c r="CO137" s="28"/>
      <c r="CP137" s="28"/>
      <c r="CQ137" s="28"/>
      <c r="CR137" s="28"/>
      <c r="CS137" s="28"/>
      <c r="CT137" s="28"/>
      <c r="CU137" s="28"/>
      <c r="CV137" s="28"/>
      <c r="CW137" s="28"/>
      <c r="CX137" s="28"/>
      <c r="CY137" s="28"/>
      <c r="CZ137" s="28"/>
      <c r="DA137" s="28"/>
      <c r="DB137" s="28"/>
      <c r="DC137" s="28"/>
      <c r="DD137" s="28"/>
      <c r="DE137" s="28"/>
      <c r="DF137" s="28"/>
      <c r="DG137" s="28"/>
      <c r="DH137" s="28"/>
      <c r="DI137" s="28"/>
      <c r="DJ137" s="28"/>
      <c r="DK137" s="28"/>
      <c r="DL137" s="28"/>
      <c r="DM137" s="28"/>
      <c r="DN137" s="28"/>
      <c r="DO137" s="28"/>
      <c r="DP137" s="28"/>
      <c r="DQ137" s="28"/>
      <c r="DR137" s="28"/>
      <c r="DS137" s="28"/>
      <c r="DT137" s="28"/>
      <c r="DU137" s="28"/>
      <c r="DV137" s="28"/>
      <c r="DW137" s="28"/>
      <c r="DX137" s="28"/>
      <c r="DY137" s="28"/>
      <c r="DZ137" s="28"/>
      <c r="EA137" s="28"/>
      <c r="EB137" s="28"/>
      <c r="EC137" s="28"/>
      <c r="ED137" s="28"/>
      <c r="EE137" s="28"/>
      <c r="EF137" s="28"/>
      <c r="EG137" s="28"/>
      <c r="EH137" s="28"/>
      <c r="EI137" s="28"/>
    </row>
    <row r="138" spans="1:139" s="109" customFormat="1">
      <c r="A138" s="253"/>
      <c r="B138" s="222"/>
      <c r="C138" s="166"/>
      <c r="D138" s="194"/>
      <c r="E138" s="167" t="s">
        <v>78</v>
      </c>
      <c r="F138" s="290"/>
      <c r="G138" s="273"/>
      <c r="H138" s="274"/>
      <c r="I138" s="326"/>
      <c r="J138" s="300"/>
      <c r="K138" s="300"/>
      <c r="L138" s="309"/>
      <c r="M138" s="315"/>
      <c r="N138" s="312"/>
      <c r="O138" s="300"/>
      <c r="P138" s="326"/>
      <c r="Q138" s="303"/>
      <c r="R138" s="303"/>
      <c r="S138" s="306"/>
      <c r="T138" s="303"/>
      <c r="U138" s="297"/>
      <c r="V138" s="26"/>
      <c r="W138" s="27"/>
      <c r="X138" s="329"/>
      <c r="Y138" s="269"/>
      <c r="Z138" s="269"/>
      <c r="AA138" s="269"/>
      <c r="AB138" s="269"/>
      <c r="AC138" s="269"/>
      <c r="AD138" s="269"/>
      <c r="AE138" s="269"/>
      <c r="AF138" s="269"/>
      <c r="AG138" s="269"/>
      <c r="AH138" s="269"/>
      <c r="AI138" s="269"/>
      <c r="AJ138" s="269"/>
      <c r="AK138" s="269"/>
      <c r="AL138" s="269"/>
      <c r="AM138" s="269"/>
      <c r="AN138" s="269"/>
      <c r="AO138" s="269"/>
      <c r="AP138" s="320"/>
      <c r="AQ138" s="28"/>
      <c r="AR138" s="28"/>
      <c r="AS138" s="269"/>
      <c r="AT138" s="269"/>
      <c r="AU138" s="269"/>
      <c r="AV138" s="269"/>
      <c r="AW138" s="269"/>
      <c r="AX138" s="269"/>
      <c r="AY138" s="269"/>
      <c r="AZ138" s="269"/>
      <c r="BA138" s="269"/>
      <c r="BB138" s="269"/>
      <c r="BC138" s="269"/>
      <c r="BD138" s="269"/>
      <c r="BE138" s="269"/>
      <c r="BF138" s="269"/>
      <c r="BG138" s="269"/>
      <c r="BH138" s="269"/>
      <c r="BI138" s="269"/>
      <c r="BJ138" s="269"/>
      <c r="BK138" s="269"/>
      <c r="BL138" s="28"/>
      <c r="BM138" s="28"/>
      <c r="BN138" s="28"/>
      <c r="BO138" s="28"/>
      <c r="BP138" s="28"/>
      <c r="BQ138" s="28"/>
      <c r="BR138" s="28"/>
      <c r="BS138" s="28"/>
      <c r="BT138" s="28"/>
      <c r="BU138" s="28"/>
      <c r="BV138" s="28"/>
      <c r="BW138" s="28"/>
      <c r="BX138" s="28"/>
      <c r="BY138" s="28"/>
      <c r="BZ138" s="28"/>
      <c r="CA138" s="28"/>
      <c r="CB138" s="28"/>
      <c r="CC138" s="28"/>
      <c r="CD138" s="28"/>
      <c r="CE138" s="28"/>
      <c r="CF138" s="28"/>
      <c r="CG138" s="28"/>
      <c r="CH138" s="28"/>
      <c r="CI138" s="28"/>
      <c r="CJ138" s="28"/>
      <c r="CK138" s="28"/>
      <c r="CL138" s="28"/>
      <c r="CM138" s="28"/>
      <c r="CN138" s="28"/>
      <c r="CO138" s="28"/>
      <c r="CP138" s="28"/>
      <c r="CQ138" s="28"/>
      <c r="CR138" s="28"/>
      <c r="CS138" s="28"/>
      <c r="CT138" s="28"/>
      <c r="CU138" s="28"/>
      <c r="CV138" s="28"/>
      <c r="CW138" s="28"/>
      <c r="CX138" s="28"/>
      <c r="CY138" s="28"/>
      <c r="CZ138" s="28"/>
      <c r="DA138" s="28"/>
      <c r="DB138" s="28"/>
      <c r="DC138" s="28"/>
      <c r="DD138" s="28"/>
      <c r="DE138" s="28"/>
      <c r="DF138" s="28"/>
      <c r="DG138" s="28"/>
      <c r="DH138" s="28"/>
      <c r="DI138" s="28"/>
      <c r="DJ138" s="28"/>
      <c r="DK138" s="28"/>
      <c r="DL138" s="28"/>
      <c r="DM138" s="28"/>
      <c r="DN138" s="28"/>
      <c r="DO138" s="28"/>
      <c r="DP138" s="28"/>
      <c r="DQ138" s="28"/>
      <c r="DR138" s="28"/>
      <c r="DS138" s="28"/>
      <c r="DT138" s="28"/>
      <c r="DU138" s="28"/>
      <c r="DV138" s="28"/>
      <c r="DW138" s="28"/>
      <c r="DX138" s="28"/>
      <c r="DY138" s="28"/>
      <c r="DZ138" s="28"/>
      <c r="EA138" s="28"/>
      <c r="EB138" s="28"/>
      <c r="EC138" s="28"/>
      <c r="ED138" s="28"/>
      <c r="EE138" s="28"/>
      <c r="EF138" s="28"/>
      <c r="EG138" s="28"/>
      <c r="EH138" s="28"/>
      <c r="EI138" s="28"/>
    </row>
    <row r="139" spans="1:139" s="109" customFormat="1">
      <c r="A139" s="253"/>
      <c r="B139" s="222"/>
      <c r="C139" s="166"/>
      <c r="D139" s="194"/>
      <c r="E139" s="167" t="s">
        <v>79</v>
      </c>
      <c r="F139" s="290"/>
      <c r="G139" s="273"/>
      <c r="H139" s="274"/>
      <c r="I139" s="326"/>
      <c r="J139" s="300"/>
      <c r="K139" s="300"/>
      <c r="L139" s="309"/>
      <c r="M139" s="315"/>
      <c r="N139" s="312"/>
      <c r="O139" s="300"/>
      <c r="P139" s="326"/>
      <c r="Q139" s="303"/>
      <c r="R139" s="303"/>
      <c r="S139" s="306"/>
      <c r="T139" s="303"/>
      <c r="U139" s="297"/>
      <c r="V139" s="26"/>
      <c r="W139" s="27"/>
      <c r="X139" s="330"/>
      <c r="Y139" s="270"/>
      <c r="Z139" s="270"/>
      <c r="AA139" s="270"/>
      <c r="AB139" s="270"/>
      <c r="AC139" s="270"/>
      <c r="AD139" s="270"/>
      <c r="AE139" s="270"/>
      <c r="AF139" s="270"/>
      <c r="AG139" s="270"/>
      <c r="AH139" s="270"/>
      <c r="AI139" s="270"/>
      <c r="AJ139" s="270"/>
      <c r="AK139" s="270"/>
      <c r="AL139" s="270"/>
      <c r="AM139" s="270"/>
      <c r="AN139" s="270"/>
      <c r="AO139" s="270"/>
      <c r="AP139" s="321"/>
      <c r="AQ139" s="28"/>
      <c r="AR139" s="28"/>
      <c r="AS139" s="270"/>
      <c r="AT139" s="270"/>
      <c r="AU139" s="270"/>
      <c r="AV139" s="270"/>
      <c r="AW139" s="270"/>
      <c r="AX139" s="270"/>
      <c r="AY139" s="270"/>
      <c r="AZ139" s="270"/>
      <c r="BA139" s="270"/>
      <c r="BB139" s="270"/>
      <c r="BC139" s="270"/>
      <c r="BD139" s="270"/>
      <c r="BE139" s="270"/>
      <c r="BF139" s="270"/>
      <c r="BG139" s="270"/>
      <c r="BH139" s="270"/>
      <c r="BI139" s="270"/>
      <c r="BJ139" s="270"/>
      <c r="BK139" s="270"/>
      <c r="BL139" s="28"/>
      <c r="BM139" s="28"/>
      <c r="BN139" s="28"/>
      <c r="BO139" s="28"/>
      <c r="BP139" s="28"/>
      <c r="BQ139" s="28"/>
      <c r="BR139" s="28"/>
      <c r="BS139" s="28"/>
      <c r="BT139" s="28"/>
      <c r="BU139" s="28"/>
      <c r="BV139" s="28"/>
      <c r="BW139" s="28"/>
      <c r="BX139" s="28"/>
      <c r="BY139" s="28"/>
      <c r="BZ139" s="28"/>
      <c r="CA139" s="28"/>
      <c r="CB139" s="28"/>
      <c r="CC139" s="28"/>
      <c r="CD139" s="28"/>
      <c r="CE139" s="28"/>
      <c r="CF139" s="28"/>
      <c r="CG139" s="28"/>
      <c r="CH139" s="28"/>
      <c r="CI139" s="28"/>
      <c r="CJ139" s="28"/>
      <c r="CK139" s="28"/>
      <c r="CL139" s="28"/>
      <c r="CM139" s="28"/>
      <c r="CN139" s="28"/>
      <c r="CO139" s="28"/>
      <c r="CP139" s="28"/>
      <c r="CQ139" s="28"/>
      <c r="CR139" s="28"/>
      <c r="CS139" s="28"/>
      <c r="CT139" s="28"/>
      <c r="CU139" s="28"/>
      <c r="CV139" s="28"/>
      <c r="CW139" s="28"/>
      <c r="CX139" s="28"/>
      <c r="CY139" s="28"/>
      <c r="CZ139" s="28"/>
      <c r="DA139" s="28"/>
      <c r="DB139" s="28"/>
      <c r="DC139" s="28"/>
      <c r="DD139" s="28"/>
      <c r="DE139" s="28"/>
      <c r="DF139" s="28"/>
      <c r="DG139" s="28"/>
      <c r="DH139" s="28"/>
      <c r="DI139" s="28"/>
      <c r="DJ139" s="28"/>
      <c r="DK139" s="28"/>
      <c r="DL139" s="28"/>
      <c r="DM139" s="28"/>
      <c r="DN139" s="28"/>
      <c r="DO139" s="28"/>
      <c r="DP139" s="28"/>
      <c r="DQ139" s="28"/>
      <c r="DR139" s="28"/>
      <c r="DS139" s="28"/>
      <c r="DT139" s="28"/>
      <c r="DU139" s="28"/>
      <c r="DV139" s="28"/>
      <c r="DW139" s="28"/>
      <c r="DX139" s="28"/>
      <c r="DY139" s="28"/>
      <c r="DZ139" s="28"/>
      <c r="EA139" s="28"/>
      <c r="EB139" s="28"/>
      <c r="EC139" s="28"/>
      <c r="ED139" s="28"/>
      <c r="EE139" s="28"/>
      <c r="EF139" s="28"/>
      <c r="EG139" s="28"/>
      <c r="EH139" s="28"/>
      <c r="EI139" s="28"/>
    </row>
    <row r="140" spans="1:139" ht="13.5" thickBot="1">
      <c r="A140" s="254"/>
      <c r="B140" s="225"/>
      <c r="C140" s="214"/>
      <c r="D140" s="213"/>
      <c r="E140" s="215" t="s">
        <v>142</v>
      </c>
      <c r="F140" s="291"/>
      <c r="G140" s="275"/>
      <c r="H140" s="276"/>
      <c r="I140" s="327"/>
      <c r="J140" s="301"/>
      <c r="K140" s="301"/>
      <c r="L140" s="310"/>
      <c r="M140" s="316"/>
      <c r="N140" s="313"/>
      <c r="O140" s="301"/>
      <c r="P140" s="327"/>
      <c r="Q140" s="304"/>
      <c r="R140" s="304"/>
      <c r="S140" s="307"/>
      <c r="T140" s="304"/>
      <c r="U140" s="298"/>
      <c r="X140" s="198"/>
      <c r="Y140" s="198"/>
      <c r="Z140" s="198"/>
      <c r="AA140" s="198"/>
      <c r="AB140" s="198"/>
      <c r="AC140" s="198"/>
      <c r="AD140" s="198"/>
      <c r="AE140" s="198"/>
      <c r="AF140" s="198"/>
      <c r="AG140" s="198"/>
      <c r="AH140" s="198"/>
      <c r="AI140" s="198"/>
      <c r="AJ140" s="198"/>
      <c r="AK140" s="198"/>
      <c r="AL140" s="198"/>
      <c r="AM140" s="198"/>
      <c r="AN140" s="198"/>
      <c r="AO140" s="198"/>
      <c r="AP140" s="198"/>
      <c r="AS140" s="198"/>
      <c r="AT140" s="198"/>
      <c r="AU140" s="198"/>
      <c r="AV140" s="198"/>
      <c r="AW140" s="198"/>
      <c r="AX140" s="198"/>
      <c r="AY140" s="198"/>
      <c r="AZ140" s="198"/>
      <c r="BA140" s="198"/>
      <c r="BB140" s="198"/>
      <c r="BC140" s="198"/>
      <c r="BD140" s="198"/>
      <c r="BE140" s="198"/>
      <c r="BF140" s="198"/>
      <c r="BG140" s="198"/>
      <c r="BH140" s="198"/>
      <c r="BI140" s="198"/>
      <c r="BJ140" s="198"/>
      <c r="BK140" s="198"/>
    </row>
    <row r="141" spans="1:139" s="109" customFormat="1">
      <c r="A141" s="349" t="str">
        <f>A181</f>
        <v>TP1 Tree Preservation</v>
      </c>
      <c r="B141" s="346"/>
      <c r="C141" s="352" t="s">
        <v>160</v>
      </c>
      <c r="D141" s="353"/>
      <c r="E141" s="354"/>
      <c r="F141" s="289" t="s">
        <v>14</v>
      </c>
      <c r="G141" s="337" t="s">
        <v>161</v>
      </c>
      <c r="H141" s="338"/>
      <c r="I141" s="322" t="s">
        <v>14</v>
      </c>
      <c r="J141" s="361" t="s">
        <v>14</v>
      </c>
      <c r="K141" s="361" t="s">
        <v>14</v>
      </c>
      <c r="L141" s="308" t="s">
        <v>14</v>
      </c>
      <c r="M141" s="299" t="s">
        <v>14</v>
      </c>
      <c r="N141" s="311">
        <f>20*B141</f>
        <v>0</v>
      </c>
      <c r="O141" s="299" t="s">
        <v>14</v>
      </c>
      <c r="P141" s="322"/>
      <c r="Q141" s="302" t="s">
        <v>14</v>
      </c>
      <c r="R141" s="302" t="s">
        <v>14</v>
      </c>
      <c r="S141" s="305" t="s">
        <v>14</v>
      </c>
      <c r="T141" s="302" t="s">
        <v>14</v>
      </c>
      <c r="U141" s="334" t="s">
        <v>14</v>
      </c>
      <c r="V141" s="26"/>
      <c r="W141" s="27"/>
      <c r="X141" s="328">
        <f t="shared" ref="X141:AP141" si="38">IF($U141=X$26,$O141,0)</f>
        <v>0</v>
      </c>
      <c r="Y141" s="268">
        <f t="shared" si="38"/>
        <v>0</v>
      </c>
      <c r="Z141" s="268">
        <f t="shared" si="38"/>
        <v>0</v>
      </c>
      <c r="AA141" s="268">
        <f t="shared" si="38"/>
        <v>0</v>
      </c>
      <c r="AB141" s="268">
        <f t="shared" si="38"/>
        <v>0</v>
      </c>
      <c r="AC141" s="268">
        <f t="shared" si="38"/>
        <v>0</v>
      </c>
      <c r="AD141" s="268">
        <f t="shared" si="38"/>
        <v>0</v>
      </c>
      <c r="AE141" s="268">
        <f t="shared" si="38"/>
        <v>0</v>
      </c>
      <c r="AF141" s="268">
        <f t="shared" si="38"/>
        <v>0</v>
      </c>
      <c r="AG141" s="268">
        <f t="shared" si="38"/>
        <v>0</v>
      </c>
      <c r="AH141" s="268">
        <f t="shared" si="38"/>
        <v>0</v>
      </c>
      <c r="AI141" s="268">
        <f t="shared" si="38"/>
        <v>0</v>
      </c>
      <c r="AJ141" s="268">
        <f t="shared" si="38"/>
        <v>0</v>
      </c>
      <c r="AK141" s="268">
        <f t="shared" si="38"/>
        <v>0</v>
      </c>
      <c r="AL141" s="268">
        <f t="shared" si="38"/>
        <v>0</v>
      </c>
      <c r="AM141" s="268">
        <f t="shared" si="38"/>
        <v>0</v>
      </c>
      <c r="AN141" s="268">
        <f t="shared" si="38"/>
        <v>0</v>
      </c>
      <c r="AO141" s="268">
        <f t="shared" si="38"/>
        <v>0</v>
      </c>
      <c r="AP141" s="319">
        <f t="shared" si="38"/>
        <v>0</v>
      </c>
      <c r="AQ141" s="28"/>
      <c r="AR141" s="28"/>
      <c r="AS141" s="268">
        <f t="shared" ref="AS141:BK141" si="39">IF($U141=AS$26,$T141,0)</f>
        <v>0</v>
      </c>
      <c r="AT141" s="268">
        <f t="shared" si="39"/>
        <v>0</v>
      </c>
      <c r="AU141" s="268">
        <f t="shared" si="39"/>
        <v>0</v>
      </c>
      <c r="AV141" s="268">
        <f t="shared" si="39"/>
        <v>0</v>
      </c>
      <c r="AW141" s="268">
        <f t="shared" si="39"/>
        <v>0</v>
      </c>
      <c r="AX141" s="268">
        <f t="shared" si="39"/>
        <v>0</v>
      </c>
      <c r="AY141" s="268">
        <f t="shared" si="39"/>
        <v>0</v>
      </c>
      <c r="AZ141" s="268">
        <f t="shared" si="39"/>
        <v>0</v>
      </c>
      <c r="BA141" s="268">
        <f t="shared" si="39"/>
        <v>0</v>
      </c>
      <c r="BB141" s="268">
        <f t="shared" si="39"/>
        <v>0</v>
      </c>
      <c r="BC141" s="268">
        <f t="shared" si="39"/>
        <v>0</v>
      </c>
      <c r="BD141" s="268">
        <f t="shared" si="39"/>
        <v>0</v>
      </c>
      <c r="BE141" s="268">
        <f t="shared" si="39"/>
        <v>0</v>
      </c>
      <c r="BF141" s="268">
        <f t="shared" si="39"/>
        <v>0</v>
      </c>
      <c r="BG141" s="268">
        <f t="shared" si="39"/>
        <v>0</v>
      </c>
      <c r="BH141" s="268">
        <f t="shared" si="39"/>
        <v>0</v>
      </c>
      <c r="BI141" s="268">
        <f t="shared" si="39"/>
        <v>0</v>
      </c>
      <c r="BJ141" s="268">
        <f t="shared" si="39"/>
        <v>0</v>
      </c>
      <c r="BK141" s="268">
        <f t="shared" si="39"/>
        <v>0</v>
      </c>
      <c r="BL141" s="28"/>
      <c r="BM141" s="28"/>
      <c r="BN141" s="28"/>
      <c r="BO141" s="28"/>
      <c r="BP141" s="28"/>
      <c r="BQ141" s="28"/>
      <c r="BR141" s="28"/>
      <c r="BS141" s="28"/>
      <c r="BT141" s="28"/>
      <c r="BU141" s="28"/>
      <c r="BV141" s="28"/>
      <c r="BW141" s="28"/>
      <c r="BX141" s="28"/>
      <c r="BY141" s="28"/>
      <c r="BZ141" s="28"/>
      <c r="CA141" s="28"/>
      <c r="CB141" s="28"/>
      <c r="CC141" s="28"/>
      <c r="CD141" s="28"/>
      <c r="CE141" s="28"/>
      <c r="CF141" s="28"/>
      <c r="CG141" s="28"/>
      <c r="CH141" s="28"/>
      <c r="CI141" s="28"/>
      <c r="CJ141" s="28"/>
      <c r="CK141" s="28"/>
      <c r="CL141" s="28"/>
      <c r="CM141" s="28"/>
      <c r="CN141" s="28"/>
      <c r="CO141" s="28"/>
      <c r="CP141" s="28"/>
      <c r="CQ141" s="28"/>
      <c r="CR141" s="28"/>
      <c r="CS141" s="28"/>
      <c r="CT141" s="28"/>
      <c r="CU141" s="28"/>
      <c r="CV141" s="28"/>
      <c r="CW141" s="28"/>
      <c r="CX141" s="28"/>
      <c r="CY141" s="28"/>
      <c r="CZ141" s="28"/>
      <c r="DA141" s="28"/>
      <c r="DB141" s="28"/>
      <c r="DC141" s="28"/>
      <c r="DD141" s="28"/>
      <c r="DE141" s="28"/>
      <c r="DF141" s="28"/>
      <c r="DG141" s="28"/>
      <c r="DH141" s="28"/>
      <c r="DI141" s="28"/>
      <c r="DJ141" s="28"/>
      <c r="DK141" s="28"/>
      <c r="DL141" s="28"/>
      <c r="DM141" s="28"/>
      <c r="DN141" s="28"/>
      <c r="DO141" s="28"/>
      <c r="DP141" s="28"/>
      <c r="DQ141" s="28"/>
      <c r="DR141" s="28"/>
      <c r="DS141" s="28"/>
      <c r="DT141" s="28"/>
      <c r="DU141" s="28"/>
      <c r="DV141" s="28"/>
      <c r="DW141" s="28"/>
      <c r="DX141" s="28"/>
      <c r="DY141" s="28"/>
      <c r="DZ141" s="28"/>
      <c r="EA141" s="28"/>
      <c r="EB141" s="28"/>
      <c r="EC141" s="28"/>
      <c r="ED141" s="28"/>
      <c r="EE141" s="28"/>
      <c r="EF141" s="28"/>
      <c r="EG141" s="28"/>
      <c r="EH141" s="28"/>
      <c r="EI141" s="28"/>
    </row>
    <row r="142" spans="1:139" s="109" customFormat="1">
      <c r="A142" s="350"/>
      <c r="B142" s="347"/>
      <c r="C142" s="355"/>
      <c r="D142" s="356"/>
      <c r="E142" s="357"/>
      <c r="F142" s="290"/>
      <c r="G142" s="339"/>
      <c r="H142" s="340"/>
      <c r="I142" s="323"/>
      <c r="J142" s="362"/>
      <c r="K142" s="362"/>
      <c r="L142" s="309"/>
      <c r="M142" s="300"/>
      <c r="N142" s="312"/>
      <c r="O142" s="300"/>
      <c r="P142" s="323"/>
      <c r="Q142" s="303"/>
      <c r="R142" s="303"/>
      <c r="S142" s="306"/>
      <c r="T142" s="303"/>
      <c r="U142" s="335"/>
      <c r="V142" s="26"/>
      <c r="W142" s="27"/>
      <c r="X142" s="329"/>
      <c r="Y142" s="269"/>
      <c r="Z142" s="269"/>
      <c r="AA142" s="269"/>
      <c r="AB142" s="269"/>
      <c r="AC142" s="269"/>
      <c r="AD142" s="269"/>
      <c r="AE142" s="269"/>
      <c r="AF142" s="269"/>
      <c r="AG142" s="269"/>
      <c r="AH142" s="269"/>
      <c r="AI142" s="269"/>
      <c r="AJ142" s="269"/>
      <c r="AK142" s="269"/>
      <c r="AL142" s="269"/>
      <c r="AM142" s="269"/>
      <c r="AN142" s="269"/>
      <c r="AO142" s="269"/>
      <c r="AP142" s="320"/>
      <c r="AQ142" s="28"/>
      <c r="AR142" s="28"/>
      <c r="AS142" s="269"/>
      <c r="AT142" s="269"/>
      <c r="AU142" s="269"/>
      <c r="AV142" s="269"/>
      <c r="AW142" s="269"/>
      <c r="AX142" s="269"/>
      <c r="AY142" s="269"/>
      <c r="AZ142" s="269"/>
      <c r="BA142" s="269"/>
      <c r="BB142" s="269"/>
      <c r="BC142" s="269"/>
      <c r="BD142" s="269"/>
      <c r="BE142" s="269"/>
      <c r="BF142" s="269"/>
      <c r="BG142" s="269"/>
      <c r="BH142" s="269"/>
      <c r="BI142" s="269"/>
      <c r="BJ142" s="269"/>
      <c r="BK142" s="269"/>
      <c r="BL142" s="28"/>
      <c r="BM142" s="28"/>
      <c r="BN142" s="28"/>
      <c r="BO142" s="28"/>
      <c r="BP142" s="28"/>
      <c r="BQ142" s="28"/>
      <c r="BR142" s="28"/>
      <c r="BS142" s="28"/>
      <c r="BT142" s="28"/>
      <c r="BU142" s="28"/>
      <c r="BV142" s="28"/>
      <c r="BW142" s="28"/>
      <c r="BX142" s="28"/>
      <c r="BY142" s="28"/>
      <c r="BZ142" s="28"/>
      <c r="CA142" s="28"/>
      <c r="CB142" s="28"/>
      <c r="CC142" s="28"/>
      <c r="CD142" s="28"/>
      <c r="CE142" s="28"/>
      <c r="CF142" s="28"/>
      <c r="CG142" s="28"/>
      <c r="CH142" s="28"/>
      <c r="CI142" s="28"/>
      <c r="CJ142" s="28"/>
      <c r="CK142" s="28"/>
      <c r="CL142" s="28"/>
      <c r="CM142" s="28"/>
      <c r="CN142" s="28"/>
      <c r="CO142" s="28"/>
      <c r="CP142" s="28"/>
      <c r="CQ142" s="28"/>
      <c r="CR142" s="28"/>
      <c r="CS142" s="28"/>
      <c r="CT142" s="28"/>
      <c r="CU142" s="28"/>
      <c r="CV142" s="28"/>
      <c r="CW142" s="28"/>
      <c r="CX142" s="28"/>
      <c r="CY142" s="28"/>
      <c r="CZ142" s="28"/>
      <c r="DA142" s="28"/>
      <c r="DB142" s="28"/>
      <c r="DC142" s="28"/>
      <c r="DD142" s="28"/>
      <c r="DE142" s="28"/>
      <c r="DF142" s="28"/>
      <c r="DG142" s="28"/>
      <c r="DH142" s="28"/>
      <c r="DI142" s="28"/>
      <c r="DJ142" s="28"/>
      <c r="DK142" s="28"/>
      <c r="DL142" s="28"/>
      <c r="DM142" s="28"/>
      <c r="DN142" s="28"/>
      <c r="DO142" s="28"/>
      <c r="DP142" s="28"/>
      <c r="DQ142" s="28"/>
      <c r="DR142" s="28"/>
      <c r="DS142" s="28"/>
      <c r="DT142" s="28"/>
      <c r="DU142" s="28"/>
      <c r="DV142" s="28"/>
      <c r="DW142" s="28"/>
      <c r="DX142" s="28"/>
      <c r="DY142" s="28"/>
      <c r="DZ142" s="28"/>
      <c r="EA142" s="28"/>
      <c r="EB142" s="28"/>
      <c r="EC142" s="28"/>
      <c r="ED142" s="28"/>
      <c r="EE142" s="28"/>
      <c r="EF142" s="28"/>
      <c r="EG142" s="28"/>
      <c r="EH142" s="28"/>
      <c r="EI142" s="28"/>
    </row>
    <row r="143" spans="1:139" s="109" customFormat="1">
      <c r="A143" s="350"/>
      <c r="B143" s="347"/>
      <c r="C143" s="355"/>
      <c r="D143" s="356"/>
      <c r="E143" s="357"/>
      <c r="F143" s="290"/>
      <c r="G143" s="339"/>
      <c r="H143" s="340"/>
      <c r="I143" s="323"/>
      <c r="J143" s="362"/>
      <c r="K143" s="362"/>
      <c r="L143" s="309"/>
      <c r="M143" s="300"/>
      <c r="N143" s="312"/>
      <c r="O143" s="300"/>
      <c r="P143" s="323"/>
      <c r="Q143" s="303"/>
      <c r="R143" s="303"/>
      <c r="S143" s="306"/>
      <c r="T143" s="303"/>
      <c r="U143" s="335"/>
      <c r="V143" s="26"/>
      <c r="W143" s="27"/>
      <c r="X143" s="329"/>
      <c r="Y143" s="269"/>
      <c r="Z143" s="269"/>
      <c r="AA143" s="269"/>
      <c r="AB143" s="269"/>
      <c r="AC143" s="269"/>
      <c r="AD143" s="269"/>
      <c r="AE143" s="269"/>
      <c r="AF143" s="269"/>
      <c r="AG143" s="269"/>
      <c r="AH143" s="269"/>
      <c r="AI143" s="269"/>
      <c r="AJ143" s="269"/>
      <c r="AK143" s="269"/>
      <c r="AL143" s="269"/>
      <c r="AM143" s="269"/>
      <c r="AN143" s="269"/>
      <c r="AO143" s="269"/>
      <c r="AP143" s="320"/>
      <c r="AQ143" s="28"/>
      <c r="AR143" s="28"/>
      <c r="AS143" s="269"/>
      <c r="AT143" s="269"/>
      <c r="AU143" s="269"/>
      <c r="AV143" s="269"/>
      <c r="AW143" s="269"/>
      <c r="AX143" s="269"/>
      <c r="AY143" s="269"/>
      <c r="AZ143" s="269"/>
      <c r="BA143" s="269"/>
      <c r="BB143" s="269"/>
      <c r="BC143" s="269"/>
      <c r="BD143" s="269"/>
      <c r="BE143" s="269"/>
      <c r="BF143" s="269"/>
      <c r="BG143" s="269"/>
      <c r="BH143" s="269"/>
      <c r="BI143" s="269"/>
      <c r="BJ143" s="269"/>
      <c r="BK143" s="269"/>
      <c r="BL143" s="28"/>
      <c r="BM143" s="28"/>
      <c r="BN143" s="28"/>
      <c r="BO143" s="28"/>
      <c r="BP143" s="28"/>
      <c r="BQ143" s="28"/>
      <c r="BR143" s="28"/>
      <c r="BS143" s="28"/>
      <c r="BT143" s="28"/>
      <c r="BU143" s="28"/>
      <c r="BV143" s="28"/>
      <c r="BW143" s="28"/>
      <c r="BX143" s="28"/>
      <c r="BY143" s="28"/>
      <c r="BZ143" s="28"/>
      <c r="CA143" s="28"/>
      <c r="CB143" s="28"/>
      <c r="CC143" s="28"/>
      <c r="CD143" s="28"/>
      <c r="CE143" s="28"/>
      <c r="CF143" s="28"/>
      <c r="CG143" s="28"/>
      <c r="CH143" s="28"/>
      <c r="CI143" s="28"/>
      <c r="CJ143" s="28"/>
      <c r="CK143" s="28"/>
      <c r="CL143" s="28"/>
      <c r="CM143" s="28"/>
      <c r="CN143" s="28"/>
      <c r="CO143" s="28"/>
      <c r="CP143" s="28"/>
      <c r="CQ143" s="28"/>
      <c r="CR143" s="28"/>
      <c r="CS143" s="28"/>
      <c r="CT143" s="28"/>
      <c r="CU143" s="28"/>
      <c r="CV143" s="28"/>
      <c r="CW143" s="28"/>
      <c r="CX143" s="28"/>
      <c r="CY143" s="28"/>
      <c r="CZ143" s="28"/>
      <c r="DA143" s="28"/>
      <c r="DB143" s="28"/>
      <c r="DC143" s="28"/>
      <c r="DD143" s="28"/>
      <c r="DE143" s="28"/>
      <c r="DF143" s="28"/>
      <c r="DG143" s="28"/>
      <c r="DH143" s="28"/>
      <c r="DI143" s="28"/>
      <c r="DJ143" s="28"/>
      <c r="DK143" s="28"/>
      <c r="DL143" s="28"/>
      <c r="DM143" s="28"/>
      <c r="DN143" s="28"/>
      <c r="DO143" s="28"/>
      <c r="DP143" s="28"/>
      <c r="DQ143" s="28"/>
      <c r="DR143" s="28"/>
      <c r="DS143" s="28"/>
      <c r="DT143" s="28"/>
      <c r="DU143" s="28"/>
      <c r="DV143" s="28"/>
      <c r="DW143" s="28"/>
      <c r="DX143" s="28"/>
      <c r="DY143" s="28"/>
      <c r="DZ143" s="28"/>
      <c r="EA143" s="28"/>
      <c r="EB143" s="28"/>
      <c r="EC143" s="28"/>
      <c r="ED143" s="28"/>
      <c r="EE143" s="28"/>
      <c r="EF143" s="28"/>
      <c r="EG143" s="28"/>
      <c r="EH143" s="28"/>
      <c r="EI143" s="28"/>
    </row>
    <row r="144" spans="1:139" s="109" customFormat="1">
      <c r="A144" s="350"/>
      <c r="B144" s="347"/>
      <c r="C144" s="355"/>
      <c r="D144" s="356"/>
      <c r="E144" s="357"/>
      <c r="F144" s="290"/>
      <c r="G144" s="339"/>
      <c r="H144" s="340"/>
      <c r="I144" s="323"/>
      <c r="J144" s="362"/>
      <c r="K144" s="362"/>
      <c r="L144" s="309"/>
      <c r="M144" s="300"/>
      <c r="N144" s="312"/>
      <c r="O144" s="300"/>
      <c r="P144" s="323"/>
      <c r="Q144" s="303"/>
      <c r="R144" s="303"/>
      <c r="S144" s="306"/>
      <c r="T144" s="303"/>
      <c r="U144" s="335"/>
      <c r="V144" s="26"/>
      <c r="W144" s="27"/>
      <c r="X144" s="329"/>
      <c r="Y144" s="269"/>
      <c r="Z144" s="269"/>
      <c r="AA144" s="269"/>
      <c r="AB144" s="269"/>
      <c r="AC144" s="269"/>
      <c r="AD144" s="269"/>
      <c r="AE144" s="269"/>
      <c r="AF144" s="269"/>
      <c r="AG144" s="269"/>
      <c r="AH144" s="269"/>
      <c r="AI144" s="269"/>
      <c r="AJ144" s="269"/>
      <c r="AK144" s="269"/>
      <c r="AL144" s="269"/>
      <c r="AM144" s="269"/>
      <c r="AN144" s="269"/>
      <c r="AO144" s="269"/>
      <c r="AP144" s="320"/>
      <c r="AQ144" s="28"/>
      <c r="AR144" s="28"/>
      <c r="AS144" s="269"/>
      <c r="AT144" s="269"/>
      <c r="AU144" s="269"/>
      <c r="AV144" s="269"/>
      <c r="AW144" s="269"/>
      <c r="AX144" s="269"/>
      <c r="AY144" s="269"/>
      <c r="AZ144" s="269"/>
      <c r="BA144" s="269"/>
      <c r="BB144" s="269"/>
      <c r="BC144" s="269"/>
      <c r="BD144" s="269"/>
      <c r="BE144" s="269"/>
      <c r="BF144" s="269"/>
      <c r="BG144" s="269"/>
      <c r="BH144" s="269"/>
      <c r="BI144" s="269"/>
      <c r="BJ144" s="269"/>
      <c r="BK144" s="269"/>
      <c r="BL144" s="28"/>
      <c r="BM144" s="28"/>
      <c r="BN144" s="28"/>
      <c r="BO144" s="28"/>
      <c r="BP144" s="28"/>
      <c r="BQ144" s="28"/>
      <c r="BR144" s="28"/>
      <c r="BS144" s="28"/>
      <c r="BT144" s="28"/>
      <c r="BU144" s="28"/>
      <c r="BV144" s="28"/>
      <c r="BW144" s="28"/>
      <c r="BX144" s="28"/>
      <c r="BY144" s="28"/>
      <c r="BZ144" s="28"/>
      <c r="CA144" s="28"/>
      <c r="CB144" s="28"/>
      <c r="CC144" s="28"/>
      <c r="CD144" s="28"/>
      <c r="CE144" s="28"/>
      <c r="CF144" s="28"/>
      <c r="CG144" s="28"/>
      <c r="CH144" s="28"/>
      <c r="CI144" s="28"/>
      <c r="CJ144" s="28"/>
      <c r="CK144" s="28"/>
      <c r="CL144" s="28"/>
      <c r="CM144" s="28"/>
      <c r="CN144" s="28"/>
      <c r="CO144" s="28"/>
      <c r="CP144" s="28"/>
      <c r="CQ144" s="28"/>
      <c r="CR144" s="28"/>
      <c r="CS144" s="28"/>
      <c r="CT144" s="28"/>
      <c r="CU144" s="28"/>
      <c r="CV144" s="28"/>
      <c r="CW144" s="28"/>
      <c r="CX144" s="28"/>
      <c r="CY144" s="28"/>
      <c r="CZ144" s="28"/>
      <c r="DA144" s="28"/>
      <c r="DB144" s="28"/>
      <c r="DC144" s="28"/>
      <c r="DD144" s="28"/>
      <c r="DE144" s="28"/>
      <c r="DF144" s="28"/>
      <c r="DG144" s="28"/>
      <c r="DH144" s="28"/>
      <c r="DI144" s="28"/>
      <c r="DJ144" s="28"/>
      <c r="DK144" s="28"/>
      <c r="DL144" s="28"/>
      <c r="DM144" s="28"/>
      <c r="DN144" s="28"/>
      <c r="DO144" s="28"/>
      <c r="DP144" s="28"/>
      <c r="DQ144" s="28"/>
      <c r="DR144" s="28"/>
      <c r="DS144" s="28"/>
      <c r="DT144" s="28"/>
      <c r="DU144" s="28"/>
      <c r="DV144" s="28"/>
      <c r="DW144" s="28"/>
      <c r="DX144" s="28"/>
      <c r="DY144" s="28"/>
      <c r="DZ144" s="28"/>
      <c r="EA144" s="28"/>
      <c r="EB144" s="28"/>
      <c r="EC144" s="28"/>
      <c r="ED144" s="28"/>
      <c r="EE144" s="28"/>
      <c r="EF144" s="28"/>
      <c r="EG144" s="28"/>
      <c r="EH144" s="28"/>
      <c r="EI144" s="28"/>
    </row>
    <row r="145" spans="1:139" s="109" customFormat="1" ht="13.5" thickBot="1">
      <c r="A145" s="351"/>
      <c r="B145" s="348"/>
      <c r="C145" s="358"/>
      <c r="D145" s="359"/>
      <c r="E145" s="360"/>
      <c r="F145" s="291"/>
      <c r="G145" s="341"/>
      <c r="H145" s="342"/>
      <c r="I145" s="324"/>
      <c r="J145" s="363"/>
      <c r="K145" s="363"/>
      <c r="L145" s="310"/>
      <c r="M145" s="301"/>
      <c r="N145" s="313"/>
      <c r="O145" s="301"/>
      <c r="P145" s="324"/>
      <c r="Q145" s="304"/>
      <c r="R145" s="304"/>
      <c r="S145" s="307"/>
      <c r="T145" s="304"/>
      <c r="U145" s="336"/>
      <c r="V145" s="26"/>
      <c r="W145" s="27"/>
      <c r="X145" s="330"/>
      <c r="Y145" s="270"/>
      <c r="Z145" s="270"/>
      <c r="AA145" s="270"/>
      <c r="AB145" s="270"/>
      <c r="AC145" s="270"/>
      <c r="AD145" s="270"/>
      <c r="AE145" s="270"/>
      <c r="AF145" s="270"/>
      <c r="AG145" s="270"/>
      <c r="AH145" s="270"/>
      <c r="AI145" s="270"/>
      <c r="AJ145" s="270"/>
      <c r="AK145" s="270"/>
      <c r="AL145" s="270"/>
      <c r="AM145" s="270"/>
      <c r="AN145" s="270"/>
      <c r="AO145" s="270"/>
      <c r="AP145" s="321"/>
      <c r="AQ145" s="28"/>
      <c r="AR145" s="28"/>
      <c r="AS145" s="270"/>
      <c r="AT145" s="270"/>
      <c r="AU145" s="270"/>
      <c r="AV145" s="270"/>
      <c r="AW145" s="270"/>
      <c r="AX145" s="270"/>
      <c r="AY145" s="270"/>
      <c r="AZ145" s="270"/>
      <c r="BA145" s="270"/>
      <c r="BB145" s="270"/>
      <c r="BC145" s="270"/>
      <c r="BD145" s="270"/>
      <c r="BE145" s="270"/>
      <c r="BF145" s="270"/>
      <c r="BG145" s="270"/>
      <c r="BH145" s="270"/>
      <c r="BI145" s="270"/>
      <c r="BJ145" s="270"/>
      <c r="BK145" s="270"/>
      <c r="BL145" s="28"/>
      <c r="BM145" s="28"/>
      <c r="BN145" s="28"/>
      <c r="BO145" s="28"/>
      <c r="BP145" s="28"/>
      <c r="BQ145" s="28"/>
      <c r="BR145" s="28"/>
      <c r="BS145" s="28"/>
      <c r="BT145" s="28"/>
      <c r="BU145" s="28"/>
      <c r="BV145" s="28"/>
      <c r="BW145" s="28"/>
      <c r="BX145" s="28"/>
      <c r="BY145" s="28"/>
      <c r="BZ145" s="28"/>
      <c r="CA145" s="28"/>
      <c r="CB145" s="28"/>
      <c r="CC145" s="28"/>
      <c r="CD145" s="28"/>
      <c r="CE145" s="28"/>
      <c r="CF145" s="28"/>
      <c r="CG145" s="28"/>
      <c r="CH145" s="28"/>
      <c r="CI145" s="28"/>
      <c r="CJ145" s="28"/>
      <c r="CK145" s="28"/>
      <c r="CL145" s="28"/>
      <c r="CM145" s="28"/>
      <c r="CN145" s="28"/>
      <c r="CO145" s="28"/>
      <c r="CP145" s="28"/>
      <c r="CQ145" s="28"/>
      <c r="CR145" s="28"/>
      <c r="CS145" s="28"/>
      <c r="CT145" s="28"/>
      <c r="CU145" s="28"/>
      <c r="CV145" s="28"/>
      <c r="CW145" s="28"/>
      <c r="CX145" s="28"/>
      <c r="CY145" s="28"/>
      <c r="CZ145" s="28"/>
      <c r="DA145" s="28"/>
      <c r="DB145" s="28"/>
      <c r="DC145" s="28"/>
      <c r="DD145" s="28"/>
      <c r="DE145" s="28"/>
      <c r="DF145" s="28"/>
      <c r="DG145" s="28"/>
      <c r="DH145" s="28"/>
      <c r="DI145" s="28"/>
      <c r="DJ145" s="28"/>
      <c r="DK145" s="28"/>
      <c r="DL145" s="28"/>
      <c r="DM145" s="28"/>
      <c r="DN145" s="28"/>
      <c r="DO145" s="28"/>
      <c r="DP145" s="28"/>
      <c r="DQ145" s="28"/>
      <c r="DR145" s="28"/>
      <c r="DS145" s="28"/>
      <c r="DT145" s="28"/>
      <c r="DU145" s="28"/>
      <c r="DV145" s="28"/>
      <c r="DW145" s="28"/>
      <c r="DX145" s="28"/>
      <c r="DY145" s="28"/>
      <c r="DZ145" s="28"/>
      <c r="EA145" s="28"/>
      <c r="EB145" s="28"/>
      <c r="EC145" s="28"/>
      <c r="ED145" s="28"/>
      <c r="EE145" s="28"/>
      <c r="EF145" s="28"/>
      <c r="EG145" s="28"/>
      <c r="EH145" s="28"/>
      <c r="EI145" s="28"/>
    </row>
    <row r="146" spans="1:139" s="109" customFormat="1">
      <c r="A146" s="349" t="str">
        <f>A182</f>
        <v>TP2 Tree Planting</v>
      </c>
      <c r="B146" s="346"/>
      <c r="C146" s="352" t="s">
        <v>159</v>
      </c>
      <c r="D146" s="353"/>
      <c r="E146" s="354"/>
      <c r="F146" s="289" t="s">
        <v>14</v>
      </c>
      <c r="G146" s="337" t="s">
        <v>162</v>
      </c>
      <c r="H146" s="338"/>
      <c r="I146" s="322" t="s">
        <v>14</v>
      </c>
      <c r="J146" s="361" t="s">
        <v>14</v>
      </c>
      <c r="K146" s="361" t="s">
        <v>14</v>
      </c>
      <c r="L146" s="308" t="s">
        <v>14</v>
      </c>
      <c r="M146" s="299" t="s">
        <v>14</v>
      </c>
      <c r="N146" s="311">
        <f>10*B146</f>
        <v>0</v>
      </c>
      <c r="O146" s="299" t="s">
        <v>14</v>
      </c>
      <c r="P146" s="322"/>
      <c r="Q146" s="302" t="s">
        <v>14</v>
      </c>
      <c r="R146" s="302" t="s">
        <v>14</v>
      </c>
      <c r="S146" s="305" t="s">
        <v>14</v>
      </c>
      <c r="T146" s="302" t="s">
        <v>14</v>
      </c>
      <c r="U146" s="334" t="s">
        <v>14</v>
      </c>
      <c r="V146" s="26"/>
      <c r="W146" s="27"/>
      <c r="X146" s="328">
        <f t="shared" ref="X146:AP146" si="40">IF($U146=X$26,$O146,0)</f>
        <v>0</v>
      </c>
      <c r="Y146" s="268">
        <f t="shared" si="40"/>
        <v>0</v>
      </c>
      <c r="Z146" s="268">
        <f t="shared" si="40"/>
        <v>0</v>
      </c>
      <c r="AA146" s="268">
        <f t="shared" si="40"/>
        <v>0</v>
      </c>
      <c r="AB146" s="268">
        <f t="shared" si="40"/>
        <v>0</v>
      </c>
      <c r="AC146" s="268">
        <f t="shared" si="40"/>
        <v>0</v>
      </c>
      <c r="AD146" s="268">
        <f t="shared" si="40"/>
        <v>0</v>
      </c>
      <c r="AE146" s="268">
        <f t="shared" si="40"/>
        <v>0</v>
      </c>
      <c r="AF146" s="268">
        <f t="shared" si="40"/>
        <v>0</v>
      </c>
      <c r="AG146" s="268">
        <f t="shared" si="40"/>
        <v>0</v>
      </c>
      <c r="AH146" s="268">
        <f t="shared" si="40"/>
        <v>0</v>
      </c>
      <c r="AI146" s="268">
        <f t="shared" si="40"/>
        <v>0</v>
      </c>
      <c r="AJ146" s="268">
        <f t="shared" si="40"/>
        <v>0</v>
      </c>
      <c r="AK146" s="268">
        <f t="shared" si="40"/>
        <v>0</v>
      </c>
      <c r="AL146" s="268">
        <f t="shared" si="40"/>
        <v>0</v>
      </c>
      <c r="AM146" s="268">
        <f t="shared" si="40"/>
        <v>0</v>
      </c>
      <c r="AN146" s="268">
        <f t="shared" si="40"/>
        <v>0</v>
      </c>
      <c r="AO146" s="268">
        <f t="shared" si="40"/>
        <v>0</v>
      </c>
      <c r="AP146" s="319">
        <f t="shared" si="40"/>
        <v>0</v>
      </c>
      <c r="AQ146" s="28"/>
      <c r="AR146" s="28"/>
      <c r="AS146" s="268">
        <f t="shared" ref="AS146:BK146" si="41">IF($U146=AS$26,$T146,0)</f>
        <v>0</v>
      </c>
      <c r="AT146" s="268">
        <f t="shared" si="41"/>
        <v>0</v>
      </c>
      <c r="AU146" s="268">
        <f t="shared" si="41"/>
        <v>0</v>
      </c>
      <c r="AV146" s="268">
        <f t="shared" si="41"/>
        <v>0</v>
      </c>
      <c r="AW146" s="268">
        <f t="shared" si="41"/>
        <v>0</v>
      </c>
      <c r="AX146" s="268">
        <f t="shared" si="41"/>
        <v>0</v>
      </c>
      <c r="AY146" s="268">
        <f t="shared" si="41"/>
        <v>0</v>
      </c>
      <c r="AZ146" s="268">
        <f t="shared" si="41"/>
        <v>0</v>
      </c>
      <c r="BA146" s="268">
        <f t="shared" si="41"/>
        <v>0</v>
      </c>
      <c r="BB146" s="268">
        <f t="shared" si="41"/>
        <v>0</v>
      </c>
      <c r="BC146" s="268">
        <f t="shared" si="41"/>
        <v>0</v>
      </c>
      <c r="BD146" s="268">
        <f t="shared" si="41"/>
        <v>0</v>
      </c>
      <c r="BE146" s="268">
        <f t="shared" si="41"/>
        <v>0</v>
      </c>
      <c r="BF146" s="268">
        <f t="shared" si="41"/>
        <v>0</v>
      </c>
      <c r="BG146" s="268">
        <f t="shared" si="41"/>
        <v>0</v>
      </c>
      <c r="BH146" s="268">
        <f t="shared" si="41"/>
        <v>0</v>
      </c>
      <c r="BI146" s="268">
        <f t="shared" si="41"/>
        <v>0</v>
      </c>
      <c r="BJ146" s="268">
        <f t="shared" si="41"/>
        <v>0</v>
      </c>
      <c r="BK146" s="268">
        <f t="shared" si="41"/>
        <v>0</v>
      </c>
      <c r="BL146" s="28"/>
      <c r="BM146" s="28"/>
      <c r="BN146" s="28"/>
      <c r="BO146" s="28"/>
      <c r="BP146" s="28"/>
      <c r="BQ146" s="28"/>
      <c r="BR146" s="28"/>
      <c r="BS146" s="28"/>
      <c r="BT146" s="28"/>
      <c r="BU146" s="28"/>
      <c r="BV146" s="28"/>
      <c r="BW146" s="28"/>
      <c r="BX146" s="28"/>
      <c r="BY146" s="28"/>
      <c r="BZ146" s="28"/>
      <c r="CA146" s="28"/>
      <c r="CB146" s="28"/>
      <c r="CC146" s="28"/>
      <c r="CD146" s="28"/>
      <c r="CE146" s="28"/>
      <c r="CF146" s="28"/>
      <c r="CG146" s="28"/>
      <c r="CH146" s="28"/>
      <c r="CI146" s="28"/>
      <c r="CJ146" s="28"/>
      <c r="CK146" s="28"/>
      <c r="CL146" s="28"/>
      <c r="CM146" s="28"/>
      <c r="CN146" s="28"/>
      <c r="CO146" s="28"/>
      <c r="CP146" s="28"/>
      <c r="CQ146" s="28"/>
      <c r="CR146" s="28"/>
      <c r="CS146" s="28"/>
      <c r="CT146" s="28"/>
      <c r="CU146" s="28"/>
      <c r="CV146" s="28"/>
      <c r="CW146" s="28"/>
      <c r="CX146" s="28"/>
      <c r="CY146" s="28"/>
      <c r="CZ146" s="28"/>
      <c r="DA146" s="28"/>
      <c r="DB146" s="28"/>
      <c r="DC146" s="28"/>
      <c r="DD146" s="28"/>
      <c r="DE146" s="28"/>
      <c r="DF146" s="28"/>
      <c r="DG146" s="28"/>
      <c r="DH146" s="28"/>
      <c r="DI146" s="28"/>
      <c r="DJ146" s="28"/>
      <c r="DK146" s="28"/>
      <c r="DL146" s="28"/>
      <c r="DM146" s="28"/>
      <c r="DN146" s="28"/>
      <c r="DO146" s="28"/>
      <c r="DP146" s="28"/>
      <c r="DQ146" s="28"/>
      <c r="DR146" s="28"/>
      <c r="DS146" s="28"/>
      <c r="DT146" s="28"/>
      <c r="DU146" s="28"/>
      <c r="DV146" s="28"/>
      <c r="DW146" s="28"/>
      <c r="DX146" s="28"/>
      <c r="DY146" s="28"/>
      <c r="DZ146" s="28"/>
      <c r="EA146" s="28"/>
      <c r="EB146" s="28"/>
      <c r="EC146" s="28"/>
      <c r="ED146" s="28"/>
      <c r="EE146" s="28"/>
      <c r="EF146" s="28"/>
      <c r="EG146" s="28"/>
      <c r="EH146" s="28"/>
      <c r="EI146" s="28"/>
    </row>
    <row r="147" spans="1:139" s="109" customFormat="1">
      <c r="A147" s="350"/>
      <c r="B147" s="347"/>
      <c r="C147" s="355"/>
      <c r="D147" s="356"/>
      <c r="E147" s="357"/>
      <c r="F147" s="290"/>
      <c r="G147" s="339"/>
      <c r="H147" s="340"/>
      <c r="I147" s="323"/>
      <c r="J147" s="362"/>
      <c r="K147" s="362"/>
      <c r="L147" s="309"/>
      <c r="M147" s="300"/>
      <c r="N147" s="312"/>
      <c r="O147" s="300"/>
      <c r="P147" s="323"/>
      <c r="Q147" s="303"/>
      <c r="R147" s="303"/>
      <c r="S147" s="306"/>
      <c r="T147" s="303"/>
      <c r="U147" s="335"/>
      <c r="V147" s="26"/>
      <c r="W147" s="27"/>
      <c r="X147" s="329"/>
      <c r="Y147" s="269"/>
      <c r="Z147" s="269"/>
      <c r="AA147" s="269"/>
      <c r="AB147" s="269"/>
      <c r="AC147" s="269"/>
      <c r="AD147" s="269"/>
      <c r="AE147" s="269"/>
      <c r="AF147" s="269"/>
      <c r="AG147" s="269"/>
      <c r="AH147" s="269"/>
      <c r="AI147" s="269"/>
      <c r="AJ147" s="269"/>
      <c r="AK147" s="269"/>
      <c r="AL147" s="269"/>
      <c r="AM147" s="269"/>
      <c r="AN147" s="269"/>
      <c r="AO147" s="269"/>
      <c r="AP147" s="320"/>
      <c r="AQ147" s="28"/>
      <c r="AR147" s="28"/>
      <c r="AS147" s="269"/>
      <c r="AT147" s="269"/>
      <c r="AU147" s="269"/>
      <c r="AV147" s="269"/>
      <c r="AW147" s="269"/>
      <c r="AX147" s="269"/>
      <c r="AY147" s="269"/>
      <c r="AZ147" s="269"/>
      <c r="BA147" s="269"/>
      <c r="BB147" s="269"/>
      <c r="BC147" s="269"/>
      <c r="BD147" s="269"/>
      <c r="BE147" s="269"/>
      <c r="BF147" s="269"/>
      <c r="BG147" s="269"/>
      <c r="BH147" s="269"/>
      <c r="BI147" s="269"/>
      <c r="BJ147" s="269"/>
      <c r="BK147" s="269"/>
      <c r="BL147" s="28"/>
      <c r="BM147" s="28"/>
      <c r="BN147" s="28"/>
      <c r="BO147" s="28"/>
      <c r="BP147" s="28"/>
      <c r="BQ147" s="28"/>
      <c r="BR147" s="28"/>
      <c r="BS147" s="28"/>
      <c r="BT147" s="28"/>
      <c r="BU147" s="28"/>
      <c r="BV147" s="28"/>
      <c r="BW147" s="28"/>
      <c r="BX147" s="28"/>
      <c r="BY147" s="28"/>
      <c r="BZ147" s="28"/>
      <c r="CA147" s="28"/>
      <c r="CB147" s="28"/>
      <c r="CC147" s="28"/>
      <c r="CD147" s="28"/>
      <c r="CE147" s="28"/>
      <c r="CF147" s="28"/>
      <c r="CG147" s="28"/>
      <c r="CH147" s="28"/>
      <c r="CI147" s="28"/>
      <c r="CJ147" s="28"/>
      <c r="CK147" s="28"/>
      <c r="CL147" s="28"/>
      <c r="CM147" s="28"/>
      <c r="CN147" s="28"/>
      <c r="CO147" s="28"/>
      <c r="CP147" s="28"/>
      <c r="CQ147" s="28"/>
      <c r="CR147" s="28"/>
      <c r="CS147" s="28"/>
      <c r="CT147" s="28"/>
      <c r="CU147" s="28"/>
      <c r="CV147" s="28"/>
      <c r="CW147" s="28"/>
      <c r="CX147" s="28"/>
      <c r="CY147" s="28"/>
      <c r="CZ147" s="28"/>
      <c r="DA147" s="28"/>
      <c r="DB147" s="28"/>
      <c r="DC147" s="28"/>
      <c r="DD147" s="28"/>
      <c r="DE147" s="28"/>
      <c r="DF147" s="28"/>
      <c r="DG147" s="28"/>
      <c r="DH147" s="28"/>
      <c r="DI147" s="28"/>
      <c r="DJ147" s="28"/>
      <c r="DK147" s="28"/>
      <c r="DL147" s="28"/>
      <c r="DM147" s="28"/>
      <c r="DN147" s="28"/>
      <c r="DO147" s="28"/>
      <c r="DP147" s="28"/>
      <c r="DQ147" s="28"/>
      <c r="DR147" s="28"/>
      <c r="DS147" s="28"/>
      <c r="DT147" s="28"/>
      <c r="DU147" s="28"/>
      <c r="DV147" s="28"/>
      <c r="DW147" s="28"/>
      <c r="DX147" s="28"/>
      <c r="DY147" s="28"/>
      <c r="DZ147" s="28"/>
      <c r="EA147" s="28"/>
      <c r="EB147" s="28"/>
      <c r="EC147" s="28"/>
      <c r="ED147" s="28"/>
      <c r="EE147" s="28"/>
      <c r="EF147" s="28"/>
      <c r="EG147" s="28"/>
      <c r="EH147" s="28"/>
      <c r="EI147" s="28"/>
    </row>
    <row r="148" spans="1:139" s="109" customFormat="1">
      <c r="A148" s="350"/>
      <c r="B148" s="347"/>
      <c r="C148" s="355"/>
      <c r="D148" s="356"/>
      <c r="E148" s="357"/>
      <c r="F148" s="290"/>
      <c r="G148" s="339"/>
      <c r="H148" s="340"/>
      <c r="I148" s="323"/>
      <c r="J148" s="362"/>
      <c r="K148" s="362"/>
      <c r="L148" s="309"/>
      <c r="M148" s="300"/>
      <c r="N148" s="312"/>
      <c r="O148" s="300"/>
      <c r="P148" s="323"/>
      <c r="Q148" s="303"/>
      <c r="R148" s="303"/>
      <c r="S148" s="306"/>
      <c r="T148" s="303"/>
      <c r="U148" s="335"/>
      <c r="V148" s="26"/>
      <c r="W148" s="27"/>
      <c r="X148" s="329"/>
      <c r="Y148" s="269"/>
      <c r="Z148" s="269"/>
      <c r="AA148" s="269"/>
      <c r="AB148" s="269"/>
      <c r="AC148" s="269"/>
      <c r="AD148" s="269"/>
      <c r="AE148" s="269"/>
      <c r="AF148" s="269"/>
      <c r="AG148" s="269"/>
      <c r="AH148" s="269"/>
      <c r="AI148" s="269"/>
      <c r="AJ148" s="269"/>
      <c r="AK148" s="269"/>
      <c r="AL148" s="269"/>
      <c r="AM148" s="269"/>
      <c r="AN148" s="269"/>
      <c r="AO148" s="269"/>
      <c r="AP148" s="320"/>
      <c r="AQ148" s="28"/>
      <c r="AR148" s="28"/>
      <c r="AS148" s="269"/>
      <c r="AT148" s="269"/>
      <c r="AU148" s="269"/>
      <c r="AV148" s="269"/>
      <c r="AW148" s="269"/>
      <c r="AX148" s="269"/>
      <c r="AY148" s="269"/>
      <c r="AZ148" s="269"/>
      <c r="BA148" s="269"/>
      <c r="BB148" s="269"/>
      <c r="BC148" s="269"/>
      <c r="BD148" s="269"/>
      <c r="BE148" s="269"/>
      <c r="BF148" s="269"/>
      <c r="BG148" s="269"/>
      <c r="BH148" s="269"/>
      <c r="BI148" s="269"/>
      <c r="BJ148" s="269"/>
      <c r="BK148" s="269"/>
      <c r="BL148" s="28"/>
      <c r="BM148" s="28"/>
      <c r="BN148" s="28"/>
      <c r="BO148" s="28"/>
      <c r="BP148" s="28"/>
      <c r="BQ148" s="28"/>
      <c r="BR148" s="28"/>
      <c r="BS148" s="28"/>
      <c r="BT148" s="28"/>
      <c r="BU148" s="28"/>
      <c r="BV148" s="28"/>
      <c r="BW148" s="28"/>
      <c r="BX148" s="28"/>
      <c r="BY148" s="28"/>
      <c r="BZ148" s="28"/>
      <c r="CA148" s="28"/>
      <c r="CB148" s="28"/>
      <c r="CC148" s="28"/>
      <c r="CD148" s="28"/>
      <c r="CE148" s="28"/>
      <c r="CF148" s="28"/>
      <c r="CG148" s="28"/>
      <c r="CH148" s="28"/>
      <c r="CI148" s="28"/>
      <c r="CJ148" s="28"/>
      <c r="CK148" s="28"/>
      <c r="CL148" s="28"/>
      <c r="CM148" s="28"/>
      <c r="CN148" s="28"/>
      <c r="CO148" s="28"/>
      <c r="CP148" s="28"/>
      <c r="CQ148" s="28"/>
      <c r="CR148" s="28"/>
      <c r="CS148" s="28"/>
      <c r="CT148" s="28"/>
      <c r="CU148" s="28"/>
      <c r="CV148" s="28"/>
      <c r="CW148" s="28"/>
      <c r="CX148" s="28"/>
      <c r="CY148" s="28"/>
      <c r="CZ148" s="28"/>
      <c r="DA148" s="28"/>
      <c r="DB148" s="28"/>
      <c r="DC148" s="28"/>
      <c r="DD148" s="28"/>
      <c r="DE148" s="28"/>
      <c r="DF148" s="28"/>
      <c r="DG148" s="28"/>
      <c r="DH148" s="28"/>
      <c r="DI148" s="28"/>
      <c r="DJ148" s="28"/>
      <c r="DK148" s="28"/>
      <c r="DL148" s="28"/>
      <c r="DM148" s="28"/>
      <c r="DN148" s="28"/>
      <c r="DO148" s="28"/>
      <c r="DP148" s="28"/>
      <c r="DQ148" s="28"/>
      <c r="DR148" s="28"/>
      <c r="DS148" s="28"/>
      <c r="DT148" s="28"/>
      <c r="DU148" s="28"/>
      <c r="DV148" s="28"/>
      <c r="DW148" s="28"/>
      <c r="DX148" s="28"/>
      <c r="DY148" s="28"/>
      <c r="DZ148" s="28"/>
      <c r="EA148" s="28"/>
      <c r="EB148" s="28"/>
      <c r="EC148" s="28"/>
      <c r="ED148" s="28"/>
      <c r="EE148" s="28"/>
      <c r="EF148" s="28"/>
      <c r="EG148" s="28"/>
      <c r="EH148" s="28"/>
      <c r="EI148" s="28"/>
    </row>
    <row r="149" spans="1:139" s="109" customFormat="1">
      <c r="A149" s="350"/>
      <c r="B149" s="347"/>
      <c r="C149" s="355"/>
      <c r="D149" s="356"/>
      <c r="E149" s="357"/>
      <c r="F149" s="290"/>
      <c r="G149" s="339"/>
      <c r="H149" s="340"/>
      <c r="I149" s="323"/>
      <c r="J149" s="362"/>
      <c r="K149" s="362"/>
      <c r="L149" s="309"/>
      <c r="M149" s="300"/>
      <c r="N149" s="312"/>
      <c r="O149" s="300"/>
      <c r="P149" s="323"/>
      <c r="Q149" s="303"/>
      <c r="R149" s="303"/>
      <c r="S149" s="306"/>
      <c r="T149" s="303"/>
      <c r="U149" s="335"/>
      <c r="V149" s="26"/>
      <c r="W149" s="27"/>
      <c r="X149" s="329"/>
      <c r="Y149" s="269"/>
      <c r="Z149" s="269"/>
      <c r="AA149" s="269"/>
      <c r="AB149" s="269"/>
      <c r="AC149" s="269"/>
      <c r="AD149" s="269"/>
      <c r="AE149" s="269"/>
      <c r="AF149" s="269"/>
      <c r="AG149" s="269"/>
      <c r="AH149" s="269"/>
      <c r="AI149" s="269"/>
      <c r="AJ149" s="269"/>
      <c r="AK149" s="269"/>
      <c r="AL149" s="269"/>
      <c r="AM149" s="269"/>
      <c r="AN149" s="269"/>
      <c r="AO149" s="269"/>
      <c r="AP149" s="320"/>
      <c r="AQ149" s="28"/>
      <c r="AR149" s="28"/>
      <c r="AS149" s="269"/>
      <c r="AT149" s="269"/>
      <c r="AU149" s="269"/>
      <c r="AV149" s="269"/>
      <c r="AW149" s="269"/>
      <c r="AX149" s="269"/>
      <c r="AY149" s="269"/>
      <c r="AZ149" s="269"/>
      <c r="BA149" s="269"/>
      <c r="BB149" s="269"/>
      <c r="BC149" s="269"/>
      <c r="BD149" s="269"/>
      <c r="BE149" s="269"/>
      <c r="BF149" s="269"/>
      <c r="BG149" s="269"/>
      <c r="BH149" s="269"/>
      <c r="BI149" s="269"/>
      <c r="BJ149" s="269"/>
      <c r="BK149" s="269"/>
      <c r="BL149" s="28"/>
      <c r="BM149" s="28"/>
      <c r="BN149" s="28"/>
      <c r="BO149" s="28"/>
      <c r="BP149" s="28"/>
      <c r="BQ149" s="28"/>
      <c r="BR149" s="28"/>
      <c r="BS149" s="28"/>
      <c r="BT149" s="28"/>
      <c r="BU149" s="28"/>
      <c r="BV149" s="28"/>
      <c r="BW149" s="28"/>
      <c r="BX149" s="28"/>
      <c r="BY149" s="28"/>
      <c r="BZ149" s="28"/>
      <c r="CA149" s="28"/>
      <c r="CB149" s="28"/>
      <c r="CC149" s="28"/>
      <c r="CD149" s="28"/>
      <c r="CE149" s="28"/>
      <c r="CF149" s="28"/>
      <c r="CG149" s="28"/>
      <c r="CH149" s="28"/>
      <c r="CI149" s="28"/>
      <c r="CJ149" s="28"/>
      <c r="CK149" s="28"/>
      <c r="CL149" s="28"/>
      <c r="CM149" s="28"/>
      <c r="CN149" s="28"/>
      <c r="CO149" s="28"/>
      <c r="CP149" s="28"/>
      <c r="CQ149" s="28"/>
      <c r="CR149" s="28"/>
      <c r="CS149" s="28"/>
      <c r="CT149" s="28"/>
      <c r="CU149" s="28"/>
      <c r="CV149" s="28"/>
      <c r="CW149" s="28"/>
      <c r="CX149" s="28"/>
      <c r="CY149" s="28"/>
      <c r="CZ149" s="28"/>
      <c r="DA149" s="28"/>
      <c r="DB149" s="28"/>
      <c r="DC149" s="28"/>
      <c r="DD149" s="28"/>
      <c r="DE149" s="28"/>
      <c r="DF149" s="28"/>
      <c r="DG149" s="28"/>
      <c r="DH149" s="28"/>
      <c r="DI149" s="28"/>
      <c r="DJ149" s="28"/>
      <c r="DK149" s="28"/>
      <c r="DL149" s="28"/>
      <c r="DM149" s="28"/>
      <c r="DN149" s="28"/>
      <c r="DO149" s="28"/>
      <c r="DP149" s="28"/>
      <c r="DQ149" s="28"/>
      <c r="DR149" s="28"/>
      <c r="DS149" s="28"/>
      <c r="DT149" s="28"/>
      <c r="DU149" s="28"/>
      <c r="DV149" s="28"/>
      <c r="DW149" s="28"/>
      <c r="DX149" s="28"/>
      <c r="DY149" s="28"/>
      <c r="DZ149" s="28"/>
      <c r="EA149" s="28"/>
      <c r="EB149" s="28"/>
      <c r="EC149" s="28"/>
      <c r="ED149" s="28"/>
      <c r="EE149" s="28"/>
      <c r="EF149" s="28"/>
      <c r="EG149" s="28"/>
      <c r="EH149" s="28"/>
      <c r="EI149" s="28"/>
    </row>
    <row r="150" spans="1:139" s="109" customFormat="1" ht="13.5" thickBot="1">
      <c r="A150" s="351"/>
      <c r="B150" s="348"/>
      <c r="C150" s="358"/>
      <c r="D150" s="359"/>
      <c r="E150" s="360"/>
      <c r="F150" s="291"/>
      <c r="G150" s="341"/>
      <c r="H150" s="342"/>
      <c r="I150" s="324"/>
      <c r="J150" s="363"/>
      <c r="K150" s="363"/>
      <c r="L150" s="310"/>
      <c r="M150" s="301"/>
      <c r="N150" s="313"/>
      <c r="O150" s="301"/>
      <c r="P150" s="324"/>
      <c r="Q150" s="304"/>
      <c r="R150" s="304"/>
      <c r="S150" s="307"/>
      <c r="T150" s="304"/>
      <c r="U150" s="336"/>
      <c r="V150" s="26"/>
      <c r="W150" s="27"/>
      <c r="X150" s="330"/>
      <c r="Y150" s="270"/>
      <c r="Z150" s="270"/>
      <c r="AA150" s="270"/>
      <c r="AB150" s="270"/>
      <c r="AC150" s="270"/>
      <c r="AD150" s="270"/>
      <c r="AE150" s="270"/>
      <c r="AF150" s="270"/>
      <c r="AG150" s="270"/>
      <c r="AH150" s="270"/>
      <c r="AI150" s="270"/>
      <c r="AJ150" s="270"/>
      <c r="AK150" s="270"/>
      <c r="AL150" s="270"/>
      <c r="AM150" s="270"/>
      <c r="AN150" s="270"/>
      <c r="AO150" s="270"/>
      <c r="AP150" s="321"/>
      <c r="AQ150" s="28"/>
      <c r="AR150" s="28"/>
      <c r="AS150" s="270"/>
      <c r="AT150" s="270"/>
      <c r="AU150" s="270"/>
      <c r="AV150" s="270"/>
      <c r="AW150" s="270"/>
      <c r="AX150" s="270"/>
      <c r="AY150" s="270"/>
      <c r="AZ150" s="270"/>
      <c r="BA150" s="270"/>
      <c r="BB150" s="270"/>
      <c r="BC150" s="270"/>
      <c r="BD150" s="270"/>
      <c r="BE150" s="270"/>
      <c r="BF150" s="270"/>
      <c r="BG150" s="270"/>
      <c r="BH150" s="270"/>
      <c r="BI150" s="270"/>
      <c r="BJ150" s="270"/>
      <c r="BK150" s="270"/>
      <c r="BL150" s="28"/>
      <c r="BM150" s="28"/>
      <c r="BN150" s="28"/>
      <c r="BO150" s="28"/>
      <c r="BP150" s="28"/>
      <c r="BQ150" s="28"/>
      <c r="BR150" s="28"/>
      <c r="BS150" s="28"/>
      <c r="BT150" s="28"/>
      <c r="BU150" s="28"/>
      <c r="BV150" s="28"/>
      <c r="BW150" s="28"/>
      <c r="BX150" s="28"/>
      <c r="BY150" s="28"/>
      <c r="BZ150" s="28"/>
      <c r="CA150" s="28"/>
      <c r="CB150" s="28"/>
      <c r="CC150" s="28"/>
      <c r="CD150" s="28"/>
      <c r="CE150" s="28"/>
      <c r="CF150" s="28"/>
      <c r="CG150" s="28"/>
      <c r="CH150" s="28"/>
      <c r="CI150" s="28"/>
      <c r="CJ150" s="28"/>
      <c r="CK150" s="28"/>
      <c r="CL150" s="28"/>
      <c r="CM150" s="28"/>
      <c r="CN150" s="28"/>
      <c r="CO150" s="28"/>
      <c r="CP150" s="28"/>
      <c r="CQ150" s="28"/>
      <c r="CR150" s="28"/>
      <c r="CS150" s="28"/>
      <c r="CT150" s="28"/>
      <c r="CU150" s="28"/>
      <c r="CV150" s="28"/>
      <c r="CW150" s="28"/>
      <c r="CX150" s="28"/>
      <c r="CY150" s="28"/>
      <c r="CZ150" s="28"/>
      <c r="DA150" s="28"/>
      <c r="DB150" s="28"/>
      <c r="DC150" s="28"/>
      <c r="DD150" s="28"/>
      <c r="DE150" s="28"/>
      <c r="DF150" s="28"/>
      <c r="DG150" s="28"/>
      <c r="DH150" s="28"/>
      <c r="DI150" s="28"/>
      <c r="DJ150" s="28"/>
      <c r="DK150" s="28"/>
      <c r="DL150" s="28"/>
      <c r="DM150" s="28"/>
      <c r="DN150" s="28"/>
      <c r="DO150" s="28"/>
      <c r="DP150" s="28"/>
      <c r="DQ150" s="28"/>
      <c r="DR150" s="28"/>
      <c r="DS150" s="28"/>
      <c r="DT150" s="28"/>
      <c r="DU150" s="28"/>
      <c r="DV150" s="28"/>
      <c r="DW150" s="28"/>
      <c r="DX150" s="28"/>
      <c r="DY150" s="28"/>
      <c r="DZ150" s="28"/>
      <c r="EA150" s="28"/>
      <c r="EB150" s="28"/>
      <c r="EC150" s="28"/>
      <c r="ED150" s="28"/>
      <c r="EE150" s="28"/>
      <c r="EF150" s="28"/>
      <c r="EG150" s="28"/>
      <c r="EH150" s="28"/>
      <c r="EI150" s="28"/>
    </row>
    <row r="151" spans="1:139">
      <c r="A151" s="115"/>
      <c r="C151" s="100"/>
      <c r="E151" s="100"/>
      <c r="G151" s="48"/>
      <c r="J151" s="150"/>
    </row>
    <row r="152" spans="1:139" s="7" customFormat="1">
      <c r="A152" s="19" t="s">
        <v>3</v>
      </c>
      <c r="B152" s="189">
        <f>SUM(B27:B151)</f>
        <v>0</v>
      </c>
      <c r="C152" s="208"/>
      <c r="D152" s="189">
        <f>SUM(D27:D151)</f>
        <v>0</v>
      </c>
      <c r="E152" s="208"/>
      <c r="F152" s="114">
        <f>SUM(F27:F151)</f>
        <v>0</v>
      </c>
      <c r="G152" s="48"/>
      <c r="H152" s="42"/>
      <c r="I152" s="125"/>
      <c r="K152" s="367" t="s">
        <v>62</v>
      </c>
      <c r="L152" s="367"/>
      <c r="M152" s="367"/>
      <c r="N152" s="114">
        <f>SUM(N27:N150)</f>
        <v>0</v>
      </c>
      <c r="O152" s="138"/>
      <c r="P152" s="138"/>
      <c r="Q152" s="138"/>
      <c r="R152" s="138"/>
      <c r="U152" s="125"/>
      <c r="V152" s="125"/>
      <c r="W152" s="30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</row>
    <row r="153" spans="1:139">
      <c r="A153" s="47"/>
      <c r="B153" s="190"/>
      <c r="C153" s="48"/>
      <c r="D153" s="190"/>
      <c r="E153" s="48"/>
      <c r="F153" s="118"/>
      <c r="G153" s="66"/>
      <c r="H153" s="3"/>
      <c r="I153" s="3"/>
      <c r="L153" s="2"/>
      <c r="O153" s="139"/>
      <c r="P153" s="139"/>
      <c r="Q153" s="139"/>
      <c r="R153" s="139"/>
      <c r="W153" s="30" t="s">
        <v>3</v>
      </c>
      <c r="X153" s="30">
        <f t="shared" ref="X153:AN153" si="42">SUM(X26:X152)</f>
        <v>0</v>
      </c>
      <c r="Y153" s="30">
        <f t="shared" si="42"/>
        <v>0</v>
      </c>
      <c r="Z153" s="30">
        <f t="shared" si="42"/>
        <v>0</v>
      </c>
      <c r="AA153" s="30">
        <f t="shared" si="42"/>
        <v>0</v>
      </c>
      <c r="AB153" s="30">
        <f t="shared" si="42"/>
        <v>0</v>
      </c>
      <c r="AC153" s="30">
        <f t="shared" si="42"/>
        <v>0</v>
      </c>
      <c r="AD153" s="30">
        <f t="shared" si="42"/>
        <v>0</v>
      </c>
      <c r="AE153" s="30">
        <f t="shared" si="42"/>
        <v>0</v>
      </c>
      <c r="AF153" s="30">
        <f t="shared" si="42"/>
        <v>0</v>
      </c>
      <c r="AG153" s="30">
        <f t="shared" si="42"/>
        <v>0</v>
      </c>
      <c r="AH153" s="30">
        <f t="shared" si="42"/>
        <v>0</v>
      </c>
      <c r="AI153" s="30">
        <f t="shared" si="42"/>
        <v>0</v>
      </c>
      <c r="AJ153" s="30">
        <f t="shared" si="42"/>
        <v>0</v>
      </c>
      <c r="AK153" s="30">
        <f t="shared" si="42"/>
        <v>0</v>
      </c>
      <c r="AL153" s="30">
        <f t="shared" si="42"/>
        <v>0</v>
      </c>
      <c r="AM153" s="30">
        <f t="shared" si="42"/>
        <v>0</v>
      </c>
      <c r="AN153" s="30">
        <f t="shared" si="42"/>
        <v>0</v>
      </c>
      <c r="AO153" s="30">
        <f>SUM(AO26:AO152)</f>
        <v>0</v>
      </c>
      <c r="AP153" s="30">
        <f>SUM(AP26:AP152)</f>
        <v>0</v>
      </c>
      <c r="AS153" s="30">
        <f t="shared" ref="AS153:BK153" si="43">SUM(AS26:AS152)</f>
        <v>0</v>
      </c>
      <c r="AT153" s="30">
        <f t="shared" si="43"/>
        <v>0</v>
      </c>
      <c r="AU153" s="30">
        <f t="shared" si="43"/>
        <v>0</v>
      </c>
      <c r="AV153" s="30">
        <f t="shared" si="43"/>
        <v>0</v>
      </c>
      <c r="AW153" s="30">
        <f t="shared" si="43"/>
        <v>0</v>
      </c>
      <c r="AX153" s="30">
        <f t="shared" si="43"/>
        <v>0</v>
      </c>
      <c r="AY153" s="30">
        <f t="shared" si="43"/>
        <v>0</v>
      </c>
      <c r="AZ153" s="30">
        <f t="shared" si="43"/>
        <v>0</v>
      </c>
      <c r="BA153" s="30">
        <f t="shared" si="43"/>
        <v>0</v>
      </c>
      <c r="BB153" s="30">
        <f t="shared" si="43"/>
        <v>0</v>
      </c>
      <c r="BC153" s="30">
        <f t="shared" si="43"/>
        <v>0</v>
      </c>
      <c r="BD153" s="30">
        <f t="shared" si="43"/>
        <v>0</v>
      </c>
      <c r="BE153" s="30">
        <f t="shared" si="43"/>
        <v>0</v>
      </c>
      <c r="BF153" s="30">
        <f t="shared" si="43"/>
        <v>0</v>
      </c>
      <c r="BG153" s="30">
        <f t="shared" si="43"/>
        <v>0</v>
      </c>
      <c r="BH153" s="30">
        <f t="shared" si="43"/>
        <v>0</v>
      </c>
      <c r="BI153" s="30">
        <f t="shared" si="43"/>
        <v>0</v>
      </c>
      <c r="BJ153" s="30">
        <f t="shared" si="43"/>
        <v>0</v>
      </c>
      <c r="BK153" s="30">
        <f t="shared" si="43"/>
        <v>0</v>
      </c>
    </row>
    <row r="154" spans="1:139">
      <c r="A154" s="47"/>
      <c r="B154" s="190"/>
      <c r="C154" s="48"/>
      <c r="D154" s="190"/>
      <c r="E154" s="48"/>
      <c r="F154" s="118"/>
      <c r="G154" s="67"/>
      <c r="H154" s="3"/>
      <c r="I154" s="3"/>
      <c r="K154" s="364" t="s">
        <v>63</v>
      </c>
      <c r="L154" s="365"/>
      <c r="M154" s="366"/>
      <c r="N154" s="151" t="e">
        <f>IF(G17-N152&gt;0,G17-N152,"Congratulations!! You have exceeded the required SWRv by "&amp;ROUND(N152-G17,0)&amp;" cubic feet.")</f>
        <v>#DIV/0!</v>
      </c>
      <c r="O154" s="2"/>
      <c r="P154" s="2"/>
      <c r="Q154" s="2"/>
      <c r="R154" s="2"/>
      <c r="W154" s="3"/>
      <c r="Y154" s="4"/>
      <c r="Z154" s="4"/>
      <c r="AA154" s="4"/>
      <c r="AB154" s="4"/>
      <c r="AC154" s="4"/>
    </row>
    <row r="155" spans="1:139">
      <c r="A155" s="13"/>
      <c r="B155" s="191"/>
      <c r="C155" s="54"/>
      <c r="D155" s="191"/>
      <c r="E155" s="54"/>
      <c r="F155" s="118"/>
      <c r="G155" s="27"/>
      <c r="H155" s="3"/>
      <c r="I155" s="3"/>
      <c r="K155" s="364" t="s">
        <v>163</v>
      </c>
      <c r="L155" s="365"/>
      <c r="M155" s="366"/>
      <c r="N155" s="151" t="e">
        <f>IF(G17-N152&gt;0,(G17-N152)*7.48,"Congratulations!! You have exceeded the required SWRv by "&amp;ROUND((N152-G17)*7.48,0)&amp;" gallons.")</f>
        <v>#DIV/0!</v>
      </c>
      <c r="O155" s="100"/>
      <c r="P155" s="100"/>
      <c r="Q155" s="100"/>
      <c r="R155" s="100"/>
      <c r="W155" s="3"/>
      <c r="Y155" s="4"/>
      <c r="Z155" s="4"/>
      <c r="AA155" s="4"/>
      <c r="AB155" s="4"/>
      <c r="AC155" s="4"/>
    </row>
    <row r="156" spans="1:139">
      <c r="A156" s="45"/>
      <c r="B156" s="192"/>
      <c r="C156" s="45"/>
      <c r="D156" s="192"/>
      <c r="E156" s="45"/>
      <c r="F156" s="144"/>
      <c r="G156" s="3"/>
      <c r="H156" s="3"/>
      <c r="I156" s="3"/>
      <c r="O156" s="100"/>
      <c r="P156" s="100"/>
      <c r="Q156" s="333" t="s">
        <v>92</v>
      </c>
      <c r="R156" s="332"/>
      <c r="S156" s="184">
        <f>SUM(S27:S139)</f>
        <v>0</v>
      </c>
      <c r="W156" s="3"/>
      <c r="Y156" s="4"/>
      <c r="Z156" s="4"/>
      <c r="AA156" s="4"/>
      <c r="AB156" s="4"/>
      <c r="AC156" s="4"/>
    </row>
    <row r="157" spans="1:139">
      <c r="A157" s="45"/>
      <c r="B157" s="192"/>
      <c r="C157" s="45"/>
      <c r="D157" s="192"/>
      <c r="E157" s="45"/>
      <c r="F157" s="144"/>
      <c r="G157" s="3"/>
      <c r="H157" s="3"/>
      <c r="I157" s="3"/>
      <c r="K157" s="364" t="s">
        <v>112</v>
      </c>
      <c r="L157" s="365"/>
      <c r="M157" s="366"/>
      <c r="N157" s="72" t="e">
        <f>IF(N152&gt;=0.5*G17,"Yes", "No")</f>
        <v>#DIV/0!</v>
      </c>
      <c r="O157" s="100"/>
      <c r="P157" s="100"/>
      <c r="Q157" s="100"/>
      <c r="R157" s="100"/>
      <c r="S157" s="182"/>
      <c r="T157" s="139"/>
      <c r="W157" s="3"/>
      <c r="Y157" s="4"/>
      <c r="Z157" s="4"/>
      <c r="AA157" s="4"/>
      <c r="AB157" s="4"/>
      <c r="AC157" s="4"/>
    </row>
    <row r="158" spans="1:139" ht="12" customHeight="1">
      <c r="B158" s="190"/>
      <c r="C158" s="48"/>
      <c r="D158" s="190"/>
      <c r="E158" s="48"/>
      <c r="F158" s="118"/>
      <c r="H158" s="27"/>
      <c r="I158" s="27"/>
      <c r="J158" s="119"/>
      <c r="O158" s="140"/>
      <c r="P158" s="140"/>
      <c r="Q158" s="331" t="s">
        <v>113</v>
      </c>
      <c r="R158" s="332"/>
      <c r="S158" s="183" t="str">
        <f>IF('Site Data'!C47="No", "N/A", IF(N156="Yes","N/A",IF(S156&gt;=0.6*G21,"Yes","No")))</f>
        <v>N/A</v>
      </c>
      <c r="T158" s="2"/>
      <c r="U158" s="83"/>
      <c r="V158" s="83"/>
      <c r="W158" s="3"/>
      <c r="Y158" s="4"/>
      <c r="Z158" s="4"/>
      <c r="AA158" s="4"/>
      <c r="AB158" s="4"/>
      <c r="AC158" s="4"/>
    </row>
    <row r="159" spans="1:139" ht="12" customHeight="1">
      <c r="B159" s="190"/>
      <c r="C159" s="48"/>
      <c r="D159" s="190"/>
      <c r="E159" s="48"/>
      <c r="F159" s="118"/>
      <c r="G159" s="81"/>
      <c r="O159" s="100"/>
      <c r="P159" s="100"/>
      <c r="Q159" s="100"/>
      <c r="R159" s="100"/>
      <c r="S159" s="62"/>
      <c r="T159" s="100"/>
      <c r="W159" s="3"/>
      <c r="Y159" s="4"/>
      <c r="Z159" s="4"/>
      <c r="AA159" s="4"/>
      <c r="AB159" s="4"/>
      <c r="AC159" s="4"/>
    </row>
    <row r="160" spans="1:139" ht="12" customHeight="1">
      <c r="B160" s="190"/>
      <c r="C160" s="48"/>
      <c r="D160" s="190"/>
      <c r="E160" s="48"/>
      <c r="F160" s="118"/>
      <c r="G160" s="81"/>
      <c r="K160" s="170"/>
      <c r="L160" s="170"/>
      <c r="M160" s="170"/>
      <c r="N160" s="203"/>
      <c r="O160" s="100"/>
      <c r="P160" s="100"/>
      <c r="Q160" s="100"/>
      <c r="R160" s="100"/>
      <c r="S160" s="100"/>
      <c r="T160" s="100"/>
      <c r="W160" s="3"/>
      <c r="Y160" s="4"/>
      <c r="Z160" s="4"/>
      <c r="AA160" s="4"/>
      <c r="AB160" s="4"/>
      <c r="AC160" s="4"/>
    </row>
    <row r="161" spans="1:29" ht="12" hidden="1" customHeight="1">
      <c r="A161" s="63" t="s">
        <v>21</v>
      </c>
      <c r="B161" s="190"/>
      <c r="C161" s="48"/>
      <c r="D161" s="190"/>
      <c r="E161" s="48"/>
      <c r="G161" s="81"/>
      <c r="K161" s="113"/>
      <c r="L161" s="163"/>
      <c r="M161" s="113"/>
      <c r="N161" s="113"/>
      <c r="O161" s="100"/>
      <c r="P161" s="100"/>
      <c r="Q161" s="100"/>
      <c r="R161" s="100"/>
      <c r="S161" s="100"/>
      <c r="T161" s="100"/>
      <c r="W161" s="3"/>
      <c r="Y161" s="4"/>
      <c r="Z161" s="4"/>
      <c r="AA161" s="4"/>
      <c r="AB161" s="4"/>
      <c r="AC161" s="4"/>
    </row>
    <row r="162" spans="1:29" ht="12" hidden="1" customHeight="1">
      <c r="A162" s="116" t="s">
        <v>38</v>
      </c>
      <c r="B162" s="190"/>
      <c r="C162" s="48"/>
      <c r="D162" s="190"/>
      <c r="E162" s="48"/>
      <c r="F162" s="118"/>
      <c r="G162" s="81"/>
      <c r="H162" s="3"/>
      <c r="K162" s="204"/>
      <c r="L162" s="204"/>
      <c r="M162" s="204"/>
      <c r="N162" s="205"/>
      <c r="O162" s="100"/>
      <c r="P162" s="100"/>
      <c r="Q162" s="100"/>
      <c r="R162" s="100"/>
      <c r="S162" s="100"/>
      <c r="T162" s="100"/>
      <c r="V162" s="81"/>
      <c r="W162" s="3"/>
      <c r="Y162" s="4"/>
      <c r="Z162" s="4"/>
      <c r="AA162" s="4"/>
      <c r="AB162" s="4"/>
      <c r="AC162" s="4"/>
    </row>
    <row r="163" spans="1:29" ht="12" hidden="1" customHeight="1">
      <c r="A163" s="116" t="s">
        <v>56</v>
      </c>
      <c r="B163" s="190"/>
      <c r="C163" s="48"/>
      <c r="D163" s="190"/>
      <c r="E163" s="48"/>
      <c r="F163" s="118"/>
      <c r="G163" s="81"/>
      <c r="H163" s="3"/>
      <c r="N163" s="141"/>
      <c r="O163" s="100"/>
      <c r="P163" s="100"/>
      <c r="Q163" s="100"/>
      <c r="R163" s="100"/>
      <c r="S163" s="100"/>
      <c r="T163" s="100"/>
      <c r="V163" s="81"/>
      <c r="W163" s="3"/>
      <c r="Y163" s="4"/>
      <c r="Z163" s="4"/>
      <c r="AA163" s="4"/>
      <c r="AB163" s="4"/>
      <c r="AC163" s="4"/>
    </row>
    <row r="164" spans="1:29" ht="12" hidden="1" customHeight="1">
      <c r="A164" s="116" t="s">
        <v>43</v>
      </c>
      <c r="B164" s="190"/>
      <c r="C164" s="48"/>
      <c r="D164" s="190"/>
      <c r="E164" s="48"/>
      <c r="F164" s="118"/>
      <c r="G164" s="81"/>
      <c r="H164" s="3"/>
      <c r="N164" s="141"/>
      <c r="O164" s="100"/>
      <c r="P164" s="100"/>
      <c r="Q164" s="100"/>
      <c r="R164" s="100"/>
      <c r="S164" s="100"/>
      <c r="T164" s="100"/>
      <c r="V164" s="81"/>
      <c r="W164" s="3"/>
      <c r="Y164" s="4"/>
      <c r="Z164" s="4"/>
      <c r="AA164" s="4"/>
      <c r="AB164" s="4"/>
      <c r="AC164" s="4"/>
    </row>
    <row r="165" spans="1:29" ht="12" hidden="1" customHeight="1">
      <c r="A165" s="116" t="s">
        <v>44</v>
      </c>
      <c r="B165" s="190"/>
      <c r="C165" s="48"/>
      <c r="D165" s="190"/>
      <c r="E165" s="48"/>
      <c r="F165" s="118"/>
      <c r="G165" s="81"/>
      <c r="H165" s="3"/>
      <c r="N165" s="141"/>
      <c r="O165" s="100"/>
      <c r="P165" s="100"/>
      <c r="Q165" s="100"/>
      <c r="R165" s="100"/>
      <c r="S165" s="100"/>
      <c r="T165" s="100"/>
      <c r="V165" s="81"/>
      <c r="W165" s="3"/>
      <c r="Y165" s="4"/>
      <c r="Z165" s="4"/>
      <c r="AA165" s="4"/>
      <c r="AB165" s="4"/>
      <c r="AC165" s="4"/>
    </row>
    <row r="166" spans="1:29" ht="12" hidden="1" customHeight="1">
      <c r="A166" s="116" t="s">
        <v>45</v>
      </c>
      <c r="B166" s="190"/>
      <c r="C166" s="48"/>
      <c r="D166" s="190"/>
      <c r="E166" s="48"/>
      <c r="F166" s="118"/>
      <c r="G166" s="81"/>
      <c r="H166" s="3"/>
      <c r="N166" s="141"/>
      <c r="O166" s="100"/>
      <c r="P166" s="100"/>
      <c r="Q166" s="100"/>
      <c r="R166" s="100"/>
      <c r="S166" s="100"/>
      <c r="T166" s="100"/>
      <c r="V166" s="81"/>
      <c r="W166" s="3"/>
      <c r="Y166" s="4"/>
      <c r="Z166" s="4"/>
      <c r="AA166" s="4"/>
      <c r="AB166" s="4"/>
      <c r="AC166" s="4"/>
    </row>
    <row r="167" spans="1:29" ht="12" hidden="1" customHeight="1">
      <c r="A167" s="116" t="s">
        <v>97</v>
      </c>
      <c r="B167" s="190"/>
      <c r="C167" s="48"/>
      <c r="D167" s="190"/>
      <c r="E167" s="48"/>
      <c r="F167" s="118"/>
      <c r="G167" s="81"/>
      <c r="H167" s="3"/>
      <c r="N167" s="141"/>
      <c r="O167" s="100"/>
      <c r="P167" s="100"/>
      <c r="Q167" s="100"/>
      <c r="R167" s="100"/>
      <c r="S167" s="100"/>
      <c r="T167" s="100"/>
      <c r="V167" s="81"/>
      <c r="W167" s="3"/>
      <c r="Y167" s="4"/>
      <c r="Z167" s="4"/>
      <c r="AA167" s="4"/>
      <c r="AB167" s="4"/>
      <c r="AC167" s="4"/>
    </row>
    <row r="168" spans="1:29" ht="12" hidden="1" customHeight="1">
      <c r="A168" s="80" t="s">
        <v>98</v>
      </c>
      <c r="B168" s="190"/>
      <c r="C168" s="48"/>
      <c r="D168" s="190"/>
      <c r="E168" s="48"/>
      <c r="F168" s="118"/>
      <c r="G168" s="81"/>
      <c r="H168" s="3"/>
      <c r="N168" s="141"/>
      <c r="O168" s="100"/>
      <c r="P168" s="100"/>
      <c r="Q168" s="100"/>
      <c r="R168" s="100"/>
      <c r="S168" s="100"/>
      <c r="T168" s="100"/>
      <c r="V168" s="81"/>
      <c r="W168" s="3"/>
      <c r="Y168" s="4"/>
      <c r="Z168" s="4"/>
      <c r="AA168" s="4"/>
      <c r="AB168" s="4"/>
      <c r="AC168" s="4"/>
    </row>
    <row r="169" spans="1:29" ht="12" hidden="1" customHeight="1">
      <c r="A169" s="80" t="s">
        <v>65</v>
      </c>
      <c r="B169" s="190"/>
      <c r="C169" s="48"/>
      <c r="D169" s="190"/>
      <c r="E169" s="48"/>
      <c r="F169" s="118"/>
      <c r="G169" s="81"/>
      <c r="H169" s="3"/>
      <c r="N169" s="141"/>
      <c r="O169" s="100"/>
      <c r="P169" s="100"/>
      <c r="Q169" s="100"/>
      <c r="R169" s="100"/>
      <c r="S169" s="100"/>
      <c r="T169" s="100"/>
      <c r="V169" s="81"/>
      <c r="W169" s="3"/>
      <c r="Y169" s="4"/>
      <c r="Z169" s="4"/>
      <c r="AA169" s="4"/>
      <c r="AB169" s="4"/>
      <c r="AC169" s="4"/>
    </row>
    <row r="170" spans="1:29" ht="12" hidden="1" customHeight="1">
      <c r="A170" s="80" t="s">
        <v>66</v>
      </c>
      <c r="B170" s="190"/>
      <c r="C170" s="48"/>
      <c r="D170" s="190"/>
      <c r="E170" s="48"/>
      <c r="F170" s="118"/>
      <c r="G170" s="81"/>
      <c r="H170" s="3"/>
      <c r="N170" s="141"/>
      <c r="O170" s="100"/>
      <c r="P170" s="100"/>
      <c r="Q170" s="100"/>
      <c r="R170" s="100"/>
      <c r="S170" s="100"/>
      <c r="T170" s="100"/>
      <c r="V170" s="81"/>
      <c r="W170" s="3"/>
      <c r="Y170" s="4"/>
      <c r="Z170" s="4"/>
      <c r="AA170" s="4"/>
      <c r="AB170" s="4"/>
      <c r="AC170" s="4"/>
    </row>
    <row r="171" spans="1:29" ht="12" hidden="1" customHeight="1">
      <c r="A171" s="80" t="s">
        <v>94</v>
      </c>
      <c r="B171" s="190"/>
      <c r="C171" s="48"/>
      <c r="D171" s="190"/>
      <c r="E171" s="48"/>
      <c r="F171" s="118"/>
      <c r="G171" s="81"/>
      <c r="H171" s="3"/>
      <c r="N171" s="141"/>
      <c r="O171" s="100"/>
      <c r="P171" s="100"/>
      <c r="Q171" s="100"/>
      <c r="R171" s="100"/>
      <c r="S171" s="100"/>
      <c r="T171" s="100"/>
      <c r="V171" s="81"/>
      <c r="W171" s="3"/>
      <c r="Y171" s="4"/>
      <c r="Z171" s="4"/>
      <c r="AA171" s="4"/>
      <c r="AB171" s="4"/>
      <c r="AC171" s="4"/>
    </row>
    <row r="172" spans="1:29" ht="12" hidden="1" customHeight="1">
      <c r="A172" s="80" t="s">
        <v>48</v>
      </c>
      <c r="B172" s="190"/>
      <c r="C172" s="48"/>
      <c r="D172" s="190"/>
      <c r="E172" s="48"/>
      <c r="F172" s="118"/>
      <c r="G172" s="81"/>
      <c r="H172" s="3"/>
      <c r="N172" s="141"/>
      <c r="O172" s="100"/>
      <c r="P172" s="100"/>
      <c r="Q172" s="100"/>
      <c r="R172" s="100"/>
      <c r="S172" s="100"/>
      <c r="T172" s="100"/>
      <c r="V172" s="81"/>
      <c r="W172" s="3"/>
      <c r="Y172" s="4"/>
      <c r="Z172" s="4"/>
      <c r="AA172" s="4"/>
      <c r="AB172" s="4"/>
      <c r="AC172" s="4"/>
    </row>
    <row r="173" spans="1:29" ht="12" hidden="1" customHeight="1">
      <c r="A173" s="80" t="s">
        <v>101</v>
      </c>
      <c r="B173" s="190"/>
      <c r="C173" s="48"/>
      <c r="D173" s="190"/>
      <c r="E173" s="48"/>
      <c r="F173" s="118"/>
      <c r="G173" s="81"/>
      <c r="H173" s="3"/>
      <c r="N173" s="141"/>
      <c r="O173" s="100"/>
      <c r="P173" s="100"/>
      <c r="Q173" s="100"/>
      <c r="R173" s="100"/>
      <c r="S173" s="100"/>
      <c r="T173" s="100"/>
      <c r="V173" s="81"/>
      <c r="W173" s="3"/>
      <c r="Y173" s="4"/>
      <c r="Z173" s="4"/>
      <c r="AA173" s="4"/>
      <c r="AB173" s="4"/>
      <c r="AC173" s="4"/>
    </row>
    <row r="174" spans="1:29" ht="12" hidden="1" customHeight="1">
      <c r="A174" s="80" t="s">
        <v>99</v>
      </c>
      <c r="B174" s="26"/>
      <c r="C174" s="28"/>
      <c r="D174" s="26"/>
      <c r="E174" s="28"/>
      <c r="F174" s="120"/>
      <c r="G174" s="81"/>
      <c r="H174" s="56"/>
      <c r="N174" s="141"/>
      <c r="O174" s="123"/>
      <c r="P174" s="123"/>
      <c r="Q174" s="123"/>
      <c r="R174" s="123"/>
      <c r="S174" s="123"/>
      <c r="T174" s="123"/>
      <c r="V174" s="81"/>
      <c r="W174" s="4"/>
      <c r="X174" s="4"/>
    </row>
    <row r="175" spans="1:29" ht="12.75" hidden="1" customHeight="1">
      <c r="A175" s="80" t="s">
        <v>100</v>
      </c>
      <c r="B175" s="26"/>
      <c r="C175" s="28"/>
      <c r="D175" s="26"/>
      <c r="E175" s="28"/>
      <c r="F175" s="120"/>
      <c r="G175" s="81"/>
      <c r="H175" s="36"/>
      <c r="N175" s="141"/>
      <c r="O175" s="123"/>
      <c r="P175" s="123"/>
      <c r="Q175" s="123"/>
      <c r="R175" s="123"/>
      <c r="S175" s="123"/>
      <c r="T175" s="123"/>
      <c r="V175" s="81"/>
      <c r="W175" s="4"/>
      <c r="X175" s="4"/>
    </row>
    <row r="176" spans="1:29" ht="12.75" hidden="1" customHeight="1">
      <c r="A176" s="80" t="s">
        <v>95</v>
      </c>
      <c r="B176" s="26"/>
      <c r="C176" s="28"/>
      <c r="D176" s="26"/>
      <c r="E176" s="28"/>
      <c r="F176" s="120"/>
      <c r="G176" s="81"/>
      <c r="H176" s="36"/>
      <c r="N176" s="141"/>
      <c r="O176" s="123"/>
      <c r="P176" s="123"/>
      <c r="Q176" s="123"/>
      <c r="R176" s="123"/>
      <c r="S176" s="123"/>
      <c r="T176" s="123"/>
      <c r="V176" s="81"/>
      <c r="W176" s="4"/>
      <c r="X176" s="4"/>
    </row>
    <row r="177" spans="1:48" ht="12.75" hidden="1" customHeight="1">
      <c r="A177" s="80" t="s">
        <v>96</v>
      </c>
      <c r="B177" s="26"/>
      <c r="C177" s="28"/>
      <c r="D177" s="26"/>
      <c r="E177" s="28"/>
      <c r="F177" s="120"/>
      <c r="G177" s="81"/>
      <c r="H177" s="28"/>
      <c r="N177" s="141"/>
      <c r="O177" s="123"/>
      <c r="P177" s="123"/>
      <c r="Q177" s="123"/>
      <c r="R177" s="123"/>
      <c r="S177" s="123"/>
      <c r="T177" s="123"/>
      <c r="V177" s="81"/>
      <c r="W177" s="4"/>
      <c r="X177" s="4"/>
      <c r="Y177" s="69"/>
      <c r="Z177" s="69"/>
      <c r="AA177" s="69"/>
      <c r="AB177" s="69"/>
      <c r="AC177" s="69"/>
    </row>
    <row r="178" spans="1:48" ht="12.75" hidden="1" customHeight="1">
      <c r="A178" s="80" t="s">
        <v>49</v>
      </c>
      <c r="B178" s="26"/>
      <c r="C178" s="28"/>
      <c r="D178" s="26"/>
      <c r="E178" s="28"/>
      <c r="F178" s="120"/>
      <c r="G178" s="81"/>
      <c r="H178" s="28"/>
      <c r="N178" s="141"/>
      <c r="O178" s="123"/>
      <c r="P178" s="123"/>
      <c r="Q178" s="123"/>
      <c r="R178" s="123"/>
      <c r="S178" s="123"/>
      <c r="T178" s="123"/>
      <c r="V178" s="81"/>
      <c r="W178" s="2"/>
      <c r="Y178" s="69"/>
      <c r="Z178" s="69"/>
      <c r="AA178" s="69"/>
      <c r="AB178" s="69"/>
      <c r="AC178" s="69"/>
    </row>
    <row r="179" spans="1:48" ht="12.75" hidden="1" customHeight="1">
      <c r="A179" s="80" t="s">
        <v>59</v>
      </c>
      <c r="B179" s="26"/>
      <c r="C179" s="28"/>
      <c r="D179" s="26"/>
      <c r="E179" s="28"/>
      <c r="F179" s="120"/>
      <c r="G179" s="81"/>
      <c r="H179" s="28"/>
      <c r="N179" s="141"/>
      <c r="O179" s="123"/>
      <c r="P179" s="123"/>
      <c r="Q179" s="123"/>
      <c r="R179" s="123"/>
      <c r="S179" s="123"/>
      <c r="T179" s="123"/>
      <c r="V179" s="81"/>
      <c r="W179" s="2"/>
      <c r="Y179" s="69"/>
      <c r="Z179" s="69"/>
      <c r="AA179" s="69"/>
      <c r="AB179" s="69"/>
      <c r="AC179" s="69"/>
    </row>
    <row r="180" spans="1:48" ht="12.75" hidden="1" customHeight="1">
      <c r="A180" s="80" t="s">
        <v>60</v>
      </c>
      <c r="B180" s="26"/>
      <c r="C180" s="28"/>
      <c r="D180" s="26"/>
      <c r="E180" s="28"/>
      <c r="F180" s="120"/>
      <c r="G180" s="81"/>
      <c r="H180" s="28"/>
      <c r="N180" s="141"/>
      <c r="O180" s="123"/>
      <c r="P180" s="123"/>
      <c r="Q180" s="123"/>
      <c r="R180" s="123"/>
      <c r="S180" s="123"/>
      <c r="T180" s="123"/>
      <c r="V180" s="81"/>
      <c r="W180" s="2"/>
      <c r="Y180" s="69"/>
      <c r="Z180" s="69"/>
      <c r="AA180" s="69"/>
      <c r="AB180" s="69"/>
      <c r="AC180" s="69"/>
    </row>
    <row r="181" spans="1:48" hidden="1">
      <c r="A181" s="201" t="s">
        <v>158</v>
      </c>
      <c r="B181" s="26"/>
      <c r="C181" s="28"/>
      <c r="D181" s="26"/>
      <c r="E181" s="28"/>
      <c r="F181" s="120"/>
      <c r="G181" s="81"/>
      <c r="H181" s="28"/>
      <c r="N181" s="141"/>
      <c r="O181" s="123"/>
      <c r="P181" s="123"/>
      <c r="Q181" s="123"/>
      <c r="R181" s="123"/>
      <c r="S181" s="123"/>
      <c r="T181" s="123"/>
      <c r="V181" s="81"/>
      <c r="W181" s="3"/>
      <c r="X181" s="4"/>
    </row>
    <row r="182" spans="1:48" s="4" customFormat="1" ht="12.75" hidden="1" customHeight="1">
      <c r="A182" s="201" t="s">
        <v>157</v>
      </c>
      <c r="B182" s="26"/>
      <c r="C182" s="28"/>
      <c r="D182" s="26"/>
      <c r="E182" s="28"/>
      <c r="F182" s="120"/>
      <c r="G182" s="81"/>
      <c r="H182" s="28"/>
      <c r="I182" s="2"/>
      <c r="J182" s="100"/>
      <c r="K182" s="100"/>
      <c r="M182" s="100"/>
      <c r="N182" s="141"/>
      <c r="O182" s="123"/>
      <c r="P182" s="123"/>
      <c r="Q182" s="123"/>
      <c r="R182" s="123"/>
      <c r="S182" s="123"/>
      <c r="T182" s="123"/>
      <c r="U182" s="3"/>
      <c r="V182" s="81"/>
      <c r="W182" s="3"/>
      <c r="Y182" s="2"/>
      <c r="Z182" s="2"/>
      <c r="AA182" s="2"/>
      <c r="AB182" s="2"/>
      <c r="AC182" s="2"/>
      <c r="AD182" s="2"/>
      <c r="AE182" s="2"/>
      <c r="AF182" s="2"/>
      <c r="AG182" s="2"/>
      <c r="AH182" s="28"/>
      <c r="AI182" s="28"/>
      <c r="AJ182" s="28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  <c r="AU182" s="23"/>
    </row>
    <row r="183" spans="1:48" ht="12.75" customHeight="1">
      <c r="A183" s="36"/>
      <c r="B183" s="26"/>
      <c r="C183" s="28"/>
      <c r="D183" s="26"/>
      <c r="E183" s="28"/>
      <c r="F183" s="120"/>
      <c r="G183" s="81"/>
      <c r="H183" s="28"/>
      <c r="N183" s="141"/>
      <c r="O183" s="123"/>
      <c r="P183" s="123"/>
      <c r="Q183" s="123"/>
      <c r="R183" s="123"/>
      <c r="S183" s="123"/>
      <c r="T183" s="123"/>
      <c r="V183" s="81"/>
      <c r="W183" s="3"/>
      <c r="X183" s="4"/>
    </row>
    <row r="184" spans="1:48" ht="12.75" customHeight="1">
      <c r="A184" s="36"/>
      <c r="B184" s="26"/>
      <c r="C184" s="28"/>
      <c r="D184" s="26"/>
      <c r="E184" s="28"/>
      <c r="F184" s="120"/>
      <c r="G184" s="81"/>
      <c r="H184" s="28"/>
      <c r="N184" s="141"/>
      <c r="O184" s="123"/>
      <c r="P184" s="123"/>
      <c r="Q184" s="123"/>
      <c r="R184" s="123"/>
      <c r="S184" s="123"/>
      <c r="T184" s="123"/>
      <c r="V184" s="81"/>
      <c r="W184" s="3"/>
    </row>
    <row r="185" spans="1:48" ht="12.75" customHeight="1">
      <c r="A185" s="47"/>
      <c r="B185" s="26"/>
      <c r="C185" s="28"/>
      <c r="D185" s="26"/>
      <c r="E185" s="28"/>
      <c r="F185" s="120"/>
      <c r="G185" s="28"/>
      <c r="H185" s="28"/>
      <c r="N185" s="141"/>
      <c r="O185" s="123"/>
      <c r="P185" s="123"/>
      <c r="Q185" s="123"/>
      <c r="R185" s="123"/>
      <c r="S185" s="123"/>
      <c r="T185" s="123"/>
      <c r="V185" s="81"/>
      <c r="W185" s="3"/>
    </row>
    <row r="186" spans="1:48" s="28" customFormat="1" ht="27" customHeight="1">
      <c r="A186" s="56"/>
      <c r="B186" s="26"/>
      <c r="D186" s="26"/>
      <c r="F186" s="120"/>
      <c r="H186" s="56"/>
      <c r="I186" s="2"/>
      <c r="J186" s="100"/>
      <c r="K186" s="100"/>
      <c r="M186" s="100"/>
      <c r="N186" s="141"/>
      <c r="O186" s="123"/>
      <c r="P186" s="123"/>
      <c r="Q186" s="123"/>
      <c r="R186" s="123"/>
      <c r="S186" s="123"/>
      <c r="T186" s="123"/>
      <c r="U186" s="3"/>
      <c r="V186" s="81"/>
      <c r="W186" s="26"/>
      <c r="Y186" s="23"/>
      <c r="Z186" s="23"/>
      <c r="AA186" s="23"/>
      <c r="AB186" s="23"/>
      <c r="AC186" s="23"/>
      <c r="AD186" s="23"/>
      <c r="AE186" s="23"/>
      <c r="AF186" s="23"/>
      <c r="AG186" s="23"/>
      <c r="AV186" s="2"/>
    </row>
    <row r="187" spans="1:48" s="28" customFormat="1">
      <c r="A187" s="56"/>
      <c r="B187" s="26"/>
      <c r="D187" s="26"/>
      <c r="F187" s="120"/>
      <c r="G187" s="32"/>
      <c r="H187" s="56"/>
      <c r="I187" s="2"/>
      <c r="J187" s="100"/>
      <c r="K187" s="100"/>
      <c r="M187" s="100"/>
      <c r="N187" s="141"/>
      <c r="O187" s="123"/>
      <c r="P187" s="123"/>
      <c r="Q187" s="123"/>
      <c r="R187" s="123"/>
      <c r="S187" s="123"/>
      <c r="T187" s="123"/>
      <c r="U187" s="3"/>
      <c r="V187" s="81"/>
      <c r="W187" s="26"/>
      <c r="AV187" s="2"/>
    </row>
    <row r="188" spans="1:48" s="28" customFormat="1">
      <c r="A188" s="56"/>
      <c r="B188" s="26"/>
      <c r="D188" s="26"/>
      <c r="F188" s="121"/>
      <c r="G188" s="32"/>
      <c r="H188" s="56"/>
      <c r="J188" s="123"/>
      <c r="K188" s="123"/>
      <c r="M188" s="100"/>
      <c r="N188" s="141"/>
      <c r="O188" s="123"/>
      <c r="P188" s="123"/>
      <c r="Q188" s="123"/>
      <c r="R188" s="123"/>
      <c r="S188" s="123"/>
      <c r="T188" s="123"/>
      <c r="U188" s="3"/>
      <c r="V188" s="81"/>
      <c r="W188" s="26"/>
      <c r="AV188" s="2"/>
    </row>
    <row r="189" spans="1:48" s="28" customFormat="1">
      <c r="A189" s="57"/>
      <c r="B189" s="26"/>
      <c r="D189" s="26"/>
      <c r="F189" s="120"/>
      <c r="G189" s="32"/>
      <c r="H189" s="57"/>
      <c r="J189" s="123"/>
      <c r="K189" s="123"/>
      <c r="M189" s="100"/>
      <c r="N189" s="141"/>
      <c r="O189" s="123"/>
      <c r="P189" s="123"/>
      <c r="Q189" s="123"/>
      <c r="R189" s="123"/>
      <c r="S189" s="123"/>
      <c r="T189" s="123"/>
      <c r="U189" s="3"/>
      <c r="V189" s="81"/>
      <c r="AV189" s="2"/>
    </row>
    <row r="190" spans="1:48" s="28" customFormat="1">
      <c r="A190" s="56"/>
      <c r="B190" s="26"/>
      <c r="D190" s="26"/>
      <c r="F190" s="120"/>
      <c r="G190" s="32"/>
      <c r="H190" s="56"/>
      <c r="J190" s="123"/>
      <c r="K190" s="123"/>
      <c r="M190" s="100"/>
      <c r="N190" s="141"/>
      <c r="O190" s="123"/>
      <c r="P190" s="123"/>
      <c r="Q190" s="123"/>
      <c r="R190" s="123"/>
      <c r="S190" s="123"/>
      <c r="T190" s="123"/>
      <c r="U190" s="3"/>
      <c r="V190" s="81"/>
      <c r="X190" s="23"/>
      <c r="AV190" s="2"/>
    </row>
    <row r="191" spans="1:48" s="28" customFormat="1" ht="39.75" customHeight="1">
      <c r="A191" s="58"/>
      <c r="B191" s="26"/>
      <c r="D191" s="26"/>
      <c r="F191" s="121"/>
      <c r="G191" s="32"/>
      <c r="H191" s="58"/>
      <c r="J191" s="123"/>
      <c r="K191" s="123"/>
      <c r="M191" s="100"/>
      <c r="N191" s="141"/>
      <c r="O191" s="123"/>
      <c r="P191" s="123"/>
      <c r="Q191" s="123"/>
      <c r="R191" s="123"/>
      <c r="S191" s="123"/>
      <c r="T191" s="123"/>
      <c r="U191" s="3"/>
      <c r="V191" s="81"/>
      <c r="X191" s="23"/>
      <c r="AH191" s="60"/>
      <c r="AI191" s="60"/>
      <c r="AJ191" s="60"/>
      <c r="AV191" s="2"/>
    </row>
    <row r="192" spans="1:48" s="28" customFormat="1" ht="32.25" customHeight="1">
      <c r="A192" s="58"/>
      <c r="B192" s="26"/>
      <c r="D192" s="26"/>
      <c r="F192" s="122"/>
      <c r="G192" s="32"/>
      <c r="H192" s="58"/>
      <c r="J192" s="123"/>
      <c r="K192" s="123"/>
      <c r="M192" s="100"/>
      <c r="N192" s="141"/>
      <c r="O192" s="124"/>
      <c r="P192" s="124"/>
      <c r="Q192" s="124"/>
      <c r="R192" s="124"/>
      <c r="S192" s="124"/>
      <c r="T192" s="124"/>
      <c r="U192" s="3"/>
      <c r="V192" s="81"/>
      <c r="X192" s="23"/>
      <c r="AV192" s="2"/>
    </row>
    <row r="193" spans="1:48" s="28" customFormat="1">
      <c r="A193" s="56"/>
      <c r="B193" s="26"/>
      <c r="D193" s="26"/>
      <c r="F193" s="122"/>
      <c r="G193" s="32"/>
      <c r="H193" s="56"/>
      <c r="J193" s="123"/>
      <c r="K193" s="123"/>
      <c r="M193" s="100"/>
      <c r="N193" s="141"/>
      <c r="O193" s="124"/>
      <c r="P193" s="124"/>
      <c r="Q193" s="124"/>
      <c r="R193" s="124"/>
      <c r="S193" s="124"/>
      <c r="T193" s="124"/>
      <c r="U193" s="3"/>
      <c r="V193" s="81"/>
      <c r="X193" s="23"/>
      <c r="AV193" s="2"/>
    </row>
    <row r="194" spans="1:48" s="28" customFormat="1">
      <c r="A194" s="56"/>
      <c r="B194" s="59"/>
      <c r="C194" s="32"/>
      <c r="D194" s="59"/>
      <c r="E194" s="32"/>
      <c r="F194" s="121"/>
      <c r="G194" s="32"/>
      <c r="H194" s="56"/>
      <c r="J194" s="123"/>
      <c r="K194" s="123"/>
      <c r="M194" s="100"/>
      <c r="N194" s="141"/>
      <c r="O194" s="124"/>
      <c r="P194" s="124"/>
      <c r="Q194" s="124"/>
      <c r="R194" s="124"/>
      <c r="S194" s="124"/>
      <c r="T194" s="124"/>
      <c r="U194" s="3"/>
      <c r="V194" s="81"/>
      <c r="X194" s="23"/>
      <c r="AV194" s="2"/>
    </row>
    <row r="195" spans="1:48" s="28" customFormat="1">
      <c r="A195" s="56"/>
      <c r="B195" s="59"/>
      <c r="C195" s="32"/>
      <c r="D195" s="59"/>
      <c r="E195" s="32"/>
      <c r="F195" s="121"/>
      <c r="G195" s="32"/>
      <c r="H195" s="56"/>
      <c r="J195" s="123"/>
      <c r="K195" s="123"/>
      <c r="M195" s="100"/>
      <c r="N195" s="141"/>
      <c r="O195" s="124"/>
      <c r="P195" s="124"/>
      <c r="Q195" s="124"/>
      <c r="R195" s="124"/>
      <c r="S195" s="124"/>
      <c r="T195" s="124"/>
      <c r="U195" s="3"/>
      <c r="V195" s="81"/>
      <c r="X195" s="23"/>
      <c r="AV195" s="2"/>
    </row>
    <row r="196" spans="1:48" s="28" customFormat="1">
      <c r="A196" s="56"/>
      <c r="B196" s="59"/>
      <c r="C196" s="32"/>
      <c r="D196" s="59"/>
      <c r="E196" s="32"/>
      <c r="F196" s="121"/>
      <c r="G196" s="32"/>
      <c r="H196" s="56"/>
      <c r="J196" s="123"/>
      <c r="K196" s="123"/>
      <c r="M196" s="100"/>
      <c r="N196" s="141"/>
      <c r="O196" s="124"/>
      <c r="P196" s="124"/>
      <c r="Q196" s="124"/>
      <c r="R196" s="124"/>
      <c r="S196" s="124"/>
      <c r="T196" s="124"/>
      <c r="U196" s="3"/>
      <c r="V196" s="81"/>
      <c r="X196" s="23"/>
      <c r="AV196" s="2"/>
    </row>
    <row r="197" spans="1:48" s="28" customFormat="1">
      <c r="A197" s="56"/>
      <c r="B197" s="59"/>
      <c r="C197" s="32"/>
      <c r="D197" s="59"/>
      <c r="E197" s="32"/>
      <c r="F197" s="121"/>
      <c r="G197" s="32"/>
      <c r="H197" s="56"/>
      <c r="J197" s="123"/>
      <c r="K197" s="123"/>
      <c r="M197" s="124"/>
      <c r="N197" s="141"/>
      <c r="O197" s="124"/>
      <c r="P197" s="124"/>
      <c r="Q197" s="124"/>
      <c r="R197" s="124"/>
      <c r="S197" s="124"/>
      <c r="T197" s="124"/>
      <c r="U197" s="59"/>
      <c r="V197" s="82"/>
      <c r="X197" s="23"/>
      <c r="AV197" s="2"/>
    </row>
    <row r="198" spans="1:48">
      <c r="A198" s="56"/>
      <c r="B198" s="59"/>
      <c r="C198" s="32"/>
      <c r="D198" s="59"/>
      <c r="E198" s="32"/>
      <c r="F198" s="121"/>
      <c r="G198" s="32"/>
      <c r="H198" s="56"/>
      <c r="I198" s="32"/>
      <c r="J198" s="124"/>
      <c r="K198" s="124"/>
      <c r="L198" s="32"/>
      <c r="M198" s="124"/>
      <c r="N198" s="121"/>
      <c r="O198" s="124"/>
      <c r="P198" s="124"/>
      <c r="Q198" s="124"/>
      <c r="R198" s="124"/>
      <c r="S198" s="124"/>
      <c r="T198" s="124"/>
      <c r="U198" s="56"/>
      <c r="V198" s="23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</row>
    <row r="199" spans="1:48">
      <c r="A199" s="33"/>
      <c r="B199" s="59"/>
      <c r="C199" s="32"/>
      <c r="D199" s="59"/>
      <c r="E199" s="32"/>
      <c r="F199" s="121"/>
      <c r="G199" s="32"/>
      <c r="H199" s="28"/>
      <c r="I199" s="32"/>
      <c r="J199" s="124"/>
      <c r="K199" s="124"/>
      <c r="L199" s="32"/>
      <c r="M199" s="124"/>
      <c r="N199" s="123"/>
      <c r="O199" s="124"/>
      <c r="P199" s="124"/>
      <c r="Q199" s="124"/>
      <c r="R199" s="124"/>
      <c r="S199" s="124"/>
      <c r="T199" s="124"/>
      <c r="U199" s="56"/>
      <c r="V199" s="23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</row>
    <row r="200" spans="1:48">
      <c r="A200" s="33"/>
      <c r="B200" s="59"/>
      <c r="C200" s="32"/>
      <c r="D200" s="59"/>
      <c r="E200" s="32"/>
      <c r="F200" s="145"/>
      <c r="G200" s="32"/>
      <c r="H200" s="28"/>
      <c r="I200" s="32"/>
      <c r="J200" s="124"/>
      <c r="K200" s="124"/>
      <c r="L200" s="32"/>
      <c r="M200" s="124"/>
      <c r="N200" s="123"/>
      <c r="O200" s="124"/>
      <c r="P200" s="124"/>
      <c r="Q200" s="124"/>
      <c r="R200" s="124"/>
      <c r="S200" s="124"/>
      <c r="T200" s="124"/>
      <c r="U200" s="56"/>
      <c r="V200" s="32"/>
      <c r="W200" s="28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</row>
    <row r="201" spans="1:48">
      <c r="A201" s="28"/>
      <c r="B201" s="59"/>
      <c r="C201" s="32"/>
      <c r="D201" s="59"/>
      <c r="E201" s="32"/>
      <c r="F201" s="142"/>
      <c r="G201" s="32"/>
      <c r="H201" s="28"/>
      <c r="I201" s="32"/>
      <c r="J201" s="124"/>
      <c r="K201" s="124"/>
      <c r="L201" s="32"/>
      <c r="M201" s="124"/>
      <c r="N201" s="123"/>
      <c r="O201" s="124"/>
      <c r="P201" s="124"/>
      <c r="Q201" s="124"/>
      <c r="R201" s="124"/>
      <c r="S201" s="124"/>
      <c r="T201" s="124"/>
      <c r="U201" s="56"/>
      <c r="V201" s="23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</row>
    <row r="202" spans="1:48" ht="12.75" customHeight="1">
      <c r="A202" s="28"/>
      <c r="B202" s="59"/>
      <c r="C202" s="32"/>
      <c r="D202" s="59"/>
      <c r="E202" s="32"/>
      <c r="F202" s="142"/>
      <c r="G202" s="32"/>
      <c r="H202" s="28"/>
      <c r="I202" s="32"/>
      <c r="J202" s="124"/>
      <c r="K202" s="124"/>
      <c r="L202" s="32"/>
      <c r="M202" s="124"/>
      <c r="N202" s="123"/>
      <c r="O202" s="124"/>
      <c r="P202" s="124"/>
      <c r="Q202" s="124"/>
      <c r="R202" s="124"/>
      <c r="S202" s="124"/>
      <c r="T202" s="124"/>
      <c r="U202" s="56"/>
      <c r="V202" s="23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</row>
    <row r="203" spans="1:48">
      <c r="A203" s="28"/>
      <c r="B203" s="59"/>
      <c r="C203" s="32"/>
      <c r="D203" s="59"/>
      <c r="E203" s="32"/>
      <c r="F203" s="142"/>
      <c r="G203" s="32"/>
      <c r="H203" s="28"/>
      <c r="I203" s="32"/>
      <c r="J203" s="124"/>
      <c r="K203" s="124"/>
      <c r="L203" s="32"/>
      <c r="M203" s="124"/>
      <c r="N203" s="123"/>
      <c r="O203" s="124"/>
      <c r="P203" s="124"/>
      <c r="Q203" s="124"/>
      <c r="R203" s="124"/>
      <c r="S203" s="124"/>
      <c r="T203" s="124"/>
      <c r="U203" s="28"/>
      <c r="V203" s="23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</row>
    <row r="204" spans="1:48">
      <c r="A204" s="36"/>
      <c r="B204" s="59"/>
      <c r="C204" s="32"/>
      <c r="D204" s="59"/>
      <c r="E204" s="32"/>
      <c r="F204" s="142"/>
      <c r="G204" s="32"/>
      <c r="H204" s="28"/>
      <c r="I204" s="32"/>
      <c r="J204" s="124"/>
      <c r="K204" s="124"/>
      <c r="L204" s="32"/>
      <c r="M204" s="124"/>
      <c r="N204" s="123"/>
      <c r="O204" s="124"/>
      <c r="P204" s="124"/>
      <c r="Q204" s="124"/>
      <c r="R204" s="124"/>
      <c r="S204" s="124"/>
      <c r="T204" s="124"/>
      <c r="U204" s="28"/>
      <c r="V204" s="23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</row>
    <row r="205" spans="1:48" s="23" customFormat="1">
      <c r="A205" s="36"/>
      <c r="B205" s="59"/>
      <c r="C205" s="32"/>
      <c r="D205" s="59"/>
      <c r="E205" s="32"/>
      <c r="F205" s="142"/>
      <c r="G205" s="32"/>
      <c r="H205" s="28"/>
      <c r="I205" s="32"/>
      <c r="J205" s="124"/>
      <c r="K205" s="124"/>
      <c r="L205" s="32"/>
      <c r="M205" s="124"/>
      <c r="N205" s="123"/>
      <c r="O205" s="124"/>
      <c r="P205" s="124"/>
      <c r="Q205" s="124"/>
      <c r="R205" s="124"/>
      <c r="S205" s="124"/>
      <c r="T205" s="124"/>
      <c r="U205" s="32"/>
      <c r="V205" s="26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</row>
    <row r="206" spans="1:48">
      <c r="A206" s="28"/>
      <c r="B206" s="26"/>
      <c r="C206" s="26"/>
      <c r="D206" s="26"/>
      <c r="E206" s="26"/>
      <c r="F206" s="142"/>
      <c r="G206" s="32"/>
      <c r="H206" s="32"/>
      <c r="I206" s="32"/>
      <c r="J206" s="124"/>
      <c r="K206" s="124"/>
      <c r="L206" s="32"/>
      <c r="M206" s="124"/>
      <c r="N206" s="124"/>
      <c r="O206" s="124"/>
      <c r="P206" s="124"/>
      <c r="Q206" s="124"/>
      <c r="R206" s="124"/>
      <c r="S206" s="124"/>
      <c r="T206" s="124"/>
      <c r="U206" s="27"/>
      <c r="V206" s="26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</row>
    <row r="207" spans="1:48" ht="12.75" customHeight="1">
      <c r="A207" s="56"/>
      <c r="B207" s="26"/>
      <c r="C207" s="28"/>
      <c r="D207" s="26"/>
      <c r="E207" s="28"/>
      <c r="F207" s="121"/>
      <c r="G207" s="32"/>
      <c r="H207" s="56"/>
      <c r="I207" s="32"/>
      <c r="J207" s="124"/>
      <c r="K207" s="124"/>
      <c r="L207" s="32"/>
      <c r="M207" s="124"/>
      <c r="N207" s="121"/>
      <c r="O207" s="124"/>
      <c r="P207" s="124"/>
      <c r="Q207" s="124"/>
      <c r="R207" s="124"/>
      <c r="S207" s="124"/>
      <c r="T207" s="124"/>
      <c r="U207" s="56"/>
      <c r="V207" s="26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</row>
    <row r="208" spans="1:48" ht="42.75" customHeight="1">
      <c r="A208" s="56"/>
      <c r="B208" s="26"/>
      <c r="C208" s="28"/>
      <c r="D208" s="26"/>
      <c r="E208" s="28"/>
      <c r="F208" s="121"/>
      <c r="G208" s="32"/>
      <c r="H208" s="56"/>
      <c r="I208" s="32"/>
      <c r="J208" s="124"/>
      <c r="K208" s="124"/>
      <c r="L208" s="32"/>
      <c r="M208" s="124"/>
      <c r="N208" s="121"/>
      <c r="O208" s="124"/>
      <c r="P208" s="124"/>
      <c r="Q208" s="124"/>
      <c r="R208" s="124"/>
      <c r="S208" s="124"/>
      <c r="T208" s="124"/>
      <c r="U208" s="56"/>
      <c r="V208" s="26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</row>
    <row r="209" spans="1:48">
      <c r="A209" s="56"/>
      <c r="B209" s="59"/>
      <c r="C209" s="32"/>
      <c r="D209" s="59"/>
      <c r="E209" s="32"/>
      <c r="F209" s="121"/>
      <c r="G209" s="32"/>
      <c r="H209" s="56"/>
      <c r="I209" s="32"/>
      <c r="J209" s="124"/>
      <c r="K209" s="124"/>
      <c r="L209" s="32"/>
      <c r="M209" s="124"/>
      <c r="N209" s="121"/>
      <c r="O209" s="124"/>
      <c r="P209" s="124"/>
      <c r="Q209" s="124"/>
      <c r="R209" s="124"/>
      <c r="S209" s="124"/>
      <c r="T209" s="124"/>
      <c r="U209" s="56"/>
      <c r="V209" s="26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</row>
    <row r="210" spans="1:48">
      <c r="A210" s="57"/>
      <c r="B210" s="59"/>
      <c r="C210" s="32"/>
      <c r="D210" s="59"/>
      <c r="E210" s="32"/>
      <c r="F210" s="120"/>
      <c r="G210" s="32"/>
      <c r="H210" s="57"/>
      <c r="I210" s="32"/>
      <c r="J210" s="124"/>
      <c r="K210" s="123"/>
      <c r="L210" s="28"/>
      <c r="M210" s="123"/>
      <c r="N210" s="120"/>
      <c r="O210" s="124"/>
      <c r="P210" s="124"/>
      <c r="Q210" s="124"/>
      <c r="R210" s="124"/>
      <c r="S210" s="124"/>
      <c r="T210" s="124"/>
      <c r="U210" s="57"/>
      <c r="V210" s="26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</row>
    <row r="211" spans="1:48">
      <c r="A211" s="57"/>
      <c r="B211" s="59"/>
      <c r="C211" s="32"/>
      <c r="D211" s="59"/>
      <c r="E211" s="32"/>
      <c r="F211" s="120"/>
      <c r="G211" s="28"/>
      <c r="H211" s="57"/>
      <c r="I211" s="32"/>
      <c r="J211" s="124"/>
      <c r="K211" s="123"/>
      <c r="L211" s="28"/>
      <c r="M211" s="123"/>
      <c r="N211" s="120"/>
      <c r="O211" s="124"/>
      <c r="P211" s="124"/>
      <c r="Q211" s="124"/>
      <c r="R211" s="124"/>
      <c r="S211" s="124"/>
      <c r="T211" s="124"/>
      <c r="U211" s="57"/>
      <c r="V211" s="26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</row>
    <row r="212" spans="1:48">
      <c r="A212" s="56"/>
      <c r="B212" s="59"/>
      <c r="C212" s="32"/>
      <c r="D212" s="59"/>
      <c r="E212" s="32"/>
      <c r="F212" s="121"/>
      <c r="G212" s="28"/>
      <c r="H212" s="56"/>
      <c r="I212" s="32"/>
      <c r="J212" s="124"/>
      <c r="K212" s="123"/>
      <c r="L212" s="28"/>
      <c r="M212" s="123"/>
      <c r="N212" s="121"/>
      <c r="O212" s="123"/>
      <c r="P212" s="123"/>
      <c r="Q212" s="123"/>
      <c r="R212" s="123"/>
      <c r="S212" s="123"/>
      <c r="T212" s="123"/>
      <c r="U212" s="56"/>
      <c r="V212" s="26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</row>
    <row r="213" spans="1:48">
      <c r="A213" s="58"/>
      <c r="B213" s="59"/>
      <c r="C213" s="32"/>
      <c r="D213" s="59"/>
      <c r="E213" s="32"/>
      <c r="F213" s="122"/>
      <c r="G213" s="28"/>
      <c r="H213" s="58"/>
      <c r="I213" s="32"/>
      <c r="J213" s="124"/>
      <c r="K213" s="123"/>
      <c r="L213" s="28"/>
      <c r="M213" s="123"/>
      <c r="N213" s="122"/>
      <c r="O213" s="123"/>
      <c r="P213" s="123"/>
      <c r="Q213" s="123"/>
      <c r="R213" s="123"/>
      <c r="S213" s="123"/>
      <c r="T213" s="123"/>
      <c r="U213" s="58"/>
      <c r="V213" s="26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</row>
    <row r="214" spans="1:48" s="28" customFormat="1">
      <c r="A214" s="56"/>
      <c r="B214" s="59"/>
      <c r="C214" s="32"/>
      <c r="D214" s="59"/>
      <c r="E214" s="32"/>
      <c r="F214" s="121"/>
      <c r="H214" s="58"/>
      <c r="I214" s="32"/>
      <c r="J214" s="124"/>
      <c r="K214" s="123"/>
      <c r="M214" s="123"/>
      <c r="N214" s="122"/>
      <c r="O214" s="123"/>
      <c r="P214" s="123"/>
      <c r="Q214" s="123"/>
      <c r="R214" s="123"/>
      <c r="S214" s="123"/>
      <c r="T214" s="123"/>
      <c r="U214" s="58"/>
      <c r="V214" s="26"/>
      <c r="AV214" s="2"/>
    </row>
    <row r="215" spans="1:48" s="28" customFormat="1">
      <c r="A215" s="56"/>
      <c r="B215" s="59"/>
      <c r="C215" s="32"/>
      <c r="D215" s="59"/>
      <c r="E215" s="32"/>
      <c r="F215" s="121"/>
      <c r="H215" s="56"/>
      <c r="I215" s="32"/>
      <c r="J215" s="124"/>
      <c r="K215" s="123"/>
      <c r="M215" s="123"/>
      <c r="N215" s="121"/>
      <c r="O215" s="123"/>
      <c r="P215" s="123"/>
      <c r="Q215" s="123"/>
      <c r="R215" s="123"/>
      <c r="S215" s="123"/>
      <c r="T215" s="123"/>
      <c r="U215" s="56"/>
      <c r="V215" s="26"/>
      <c r="AV215" s="2"/>
    </row>
    <row r="216" spans="1:48" s="28" customFormat="1">
      <c r="A216" s="56"/>
      <c r="B216" s="59"/>
      <c r="C216" s="32"/>
      <c r="D216" s="59"/>
      <c r="E216" s="32"/>
      <c r="F216" s="121"/>
      <c r="H216" s="56"/>
      <c r="I216" s="32"/>
      <c r="J216" s="124"/>
      <c r="K216" s="123"/>
      <c r="M216" s="123"/>
      <c r="N216" s="121"/>
      <c r="O216" s="123"/>
      <c r="P216" s="123"/>
      <c r="Q216" s="123"/>
      <c r="R216" s="123"/>
      <c r="S216" s="123"/>
      <c r="T216" s="123"/>
      <c r="U216" s="56"/>
      <c r="V216" s="23"/>
      <c r="AV216" s="2"/>
    </row>
    <row r="217" spans="1:48" s="28" customFormat="1">
      <c r="A217" s="56"/>
      <c r="B217" s="59"/>
      <c r="C217" s="32"/>
      <c r="D217" s="59"/>
      <c r="E217" s="32"/>
      <c r="F217" s="121"/>
      <c r="H217" s="56"/>
      <c r="J217" s="123"/>
      <c r="K217" s="123"/>
      <c r="M217" s="123"/>
      <c r="N217" s="121"/>
      <c r="O217" s="123"/>
      <c r="P217" s="123"/>
      <c r="Q217" s="123"/>
      <c r="R217" s="123"/>
      <c r="S217" s="123"/>
      <c r="T217" s="123"/>
      <c r="U217" s="56"/>
      <c r="V217" s="23"/>
      <c r="AV217" s="2"/>
    </row>
    <row r="218" spans="1:48" s="28" customFormat="1">
      <c r="A218" s="56"/>
      <c r="B218" s="59"/>
      <c r="C218" s="32"/>
      <c r="D218" s="59"/>
      <c r="E218" s="32"/>
      <c r="F218" s="121"/>
      <c r="H218" s="56"/>
      <c r="J218" s="123"/>
      <c r="K218" s="123"/>
      <c r="M218" s="123"/>
      <c r="N218" s="121"/>
      <c r="O218" s="123"/>
      <c r="P218" s="123"/>
      <c r="Q218" s="123"/>
      <c r="R218" s="123"/>
      <c r="S218" s="123"/>
      <c r="T218" s="123"/>
      <c r="U218" s="56"/>
      <c r="V218" s="26"/>
      <c r="AV218" s="2"/>
    </row>
    <row r="219" spans="1:48" s="28" customFormat="1">
      <c r="A219" s="56"/>
      <c r="B219" s="59"/>
      <c r="C219" s="32"/>
      <c r="D219" s="59"/>
      <c r="E219" s="32"/>
      <c r="F219" s="121"/>
      <c r="H219" s="56"/>
      <c r="J219" s="123"/>
      <c r="K219" s="123"/>
      <c r="M219" s="123"/>
      <c r="N219" s="121"/>
      <c r="O219" s="123"/>
      <c r="P219" s="123"/>
      <c r="Q219" s="123"/>
      <c r="R219" s="123"/>
      <c r="S219" s="123"/>
      <c r="T219" s="123"/>
      <c r="U219" s="56"/>
      <c r="V219" s="26"/>
      <c r="AV219" s="2"/>
    </row>
    <row r="220" spans="1:48" s="28" customFormat="1">
      <c r="A220" s="33"/>
      <c r="B220" s="59"/>
      <c r="C220" s="32"/>
      <c r="D220" s="59"/>
      <c r="E220" s="32"/>
      <c r="F220" s="145"/>
      <c r="J220" s="123"/>
      <c r="K220" s="123"/>
      <c r="M220" s="123"/>
      <c r="N220" s="123"/>
      <c r="O220" s="123"/>
      <c r="P220" s="123"/>
      <c r="Q220" s="123"/>
      <c r="R220" s="123"/>
      <c r="S220" s="123"/>
      <c r="T220" s="123"/>
      <c r="V220" s="26"/>
      <c r="AV220" s="2"/>
    </row>
    <row r="221" spans="1:48" s="28" customFormat="1">
      <c r="A221" s="33"/>
      <c r="B221" s="59"/>
      <c r="C221" s="32"/>
      <c r="D221" s="59"/>
      <c r="E221" s="32"/>
      <c r="F221" s="145"/>
      <c r="J221" s="123"/>
      <c r="K221" s="123"/>
      <c r="M221" s="123"/>
      <c r="N221" s="123"/>
      <c r="O221" s="123"/>
      <c r="P221" s="123"/>
      <c r="Q221" s="123"/>
      <c r="R221" s="123"/>
      <c r="S221" s="123"/>
      <c r="T221" s="123"/>
      <c r="V221" s="32"/>
      <c r="W221" s="23"/>
      <c r="AV221" s="2"/>
    </row>
    <row r="222" spans="1:48" s="28" customFormat="1">
      <c r="A222" s="57"/>
      <c r="B222" s="59"/>
      <c r="C222" s="32"/>
      <c r="D222" s="59"/>
      <c r="E222" s="32"/>
      <c r="F222" s="120"/>
      <c r="H222" s="23"/>
      <c r="I222" s="32"/>
      <c r="J222" s="124"/>
      <c r="K222" s="123"/>
      <c r="L222" s="26"/>
      <c r="M222" s="123"/>
      <c r="N222" s="123"/>
      <c r="O222" s="123"/>
      <c r="P222" s="123"/>
      <c r="Q222" s="123"/>
      <c r="R222" s="123"/>
      <c r="S222" s="123"/>
      <c r="T222" s="123"/>
      <c r="V222" s="32"/>
      <c r="W222" s="23"/>
      <c r="AV222" s="2"/>
    </row>
    <row r="223" spans="1:48" s="28" customFormat="1">
      <c r="A223" s="57"/>
      <c r="B223" s="59"/>
      <c r="C223" s="32"/>
      <c r="D223" s="59"/>
      <c r="E223" s="32"/>
      <c r="F223" s="120"/>
      <c r="I223" s="32"/>
      <c r="J223" s="124"/>
      <c r="K223" s="123"/>
      <c r="L223" s="26"/>
      <c r="M223" s="123"/>
      <c r="N223" s="113"/>
      <c r="O223" s="123"/>
      <c r="P223" s="123"/>
      <c r="Q223" s="123"/>
      <c r="R223" s="123"/>
      <c r="S223" s="123"/>
      <c r="T223" s="123"/>
      <c r="V223" s="32"/>
      <c r="W223" s="23"/>
      <c r="AV223" s="2"/>
    </row>
    <row r="224" spans="1:48" s="28" customFormat="1">
      <c r="B224" s="59"/>
      <c r="C224" s="32"/>
      <c r="D224" s="59"/>
      <c r="E224" s="32"/>
      <c r="F224" s="142"/>
      <c r="H224" s="32"/>
      <c r="I224" s="32"/>
      <c r="J224" s="124"/>
      <c r="K224" s="123"/>
      <c r="L224" s="26"/>
      <c r="M224" s="123"/>
      <c r="N224" s="123"/>
      <c r="O224" s="123"/>
      <c r="P224" s="123"/>
      <c r="Q224" s="123"/>
      <c r="R224" s="123"/>
      <c r="S224" s="123"/>
      <c r="T224" s="123"/>
      <c r="V224" s="32"/>
      <c r="W224" s="23"/>
      <c r="AV224" s="2"/>
    </row>
    <row r="225" spans="1:48" s="28" customFormat="1">
      <c r="A225" s="36"/>
      <c r="B225" s="59"/>
      <c r="C225" s="32"/>
      <c r="D225" s="59"/>
      <c r="E225" s="32"/>
      <c r="F225" s="142"/>
      <c r="I225" s="32"/>
      <c r="J225" s="124"/>
      <c r="K225" s="123"/>
      <c r="L225" s="26"/>
      <c r="M225" s="123"/>
      <c r="N225" s="124"/>
      <c r="O225" s="123"/>
      <c r="P225" s="123"/>
      <c r="Q225" s="123"/>
      <c r="R225" s="123"/>
      <c r="S225" s="123"/>
      <c r="T225" s="123"/>
      <c r="V225" s="32"/>
      <c r="W225" s="23"/>
      <c r="AV225" s="2"/>
    </row>
    <row r="226" spans="1:48" s="28" customFormat="1">
      <c r="A226" s="36"/>
      <c r="B226" s="59"/>
      <c r="C226" s="32"/>
      <c r="D226" s="59"/>
      <c r="E226" s="32"/>
      <c r="F226" s="142"/>
      <c r="I226" s="32"/>
      <c r="J226" s="124"/>
      <c r="K226" s="123"/>
      <c r="L226" s="26"/>
      <c r="M226" s="123"/>
      <c r="N226" s="123"/>
      <c r="O226" s="123"/>
      <c r="P226" s="123"/>
      <c r="Q226" s="123"/>
      <c r="R226" s="123"/>
      <c r="S226" s="123"/>
      <c r="T226" s="123"/>
      <c r="U226" s="27"/>
      <c r="V226" s="32"/>
      <c r="W226" s="23"/>
      <c r="AV226" s="2"/>
    </row>
    <row r="227" spans="1:48" s="28" customFormat="1">
      <c r="B227" s="59"/>
      <c r="C227" s="32"/>
      <c r="D227" s="59"/>
      <c r="E227" s="32"/>
      <c r="F227" s="142"/>
      <c r="J227" s="123"/>
      <c r="K227" s="123"/>
      <c r="L227" s="26"/>
      <c r="M227" s="123"/>
      <c r="N227" s="123"/>
      <c r="O227" s="123"/>
      <c r="P227" s="123"/>
      <c r="Q227" s="123"/>
      <c r="R227" s="123"/>
      <c r="S227" s="123"/>
      <c r="T227" s="123"/>
      <c r="U227" s="23"/>
      <c r="V227" s="32"/>
      <c r="W227" s="23"/>
      <c r="AV227" s="2"/>
    </row>
    <row r="228" spans="1:48" s="28" customFormat="1">
      <c r="B228" s="59"/>
      <c r="C228" s="32"/>
      <c r="D228" s="59"/>
      <c r="E228" s="32"/>
      <c r="F228" s="142"/>
      <c r="J228" s="123"/>
      <c r="K228" s="123"/>
      <c r="L228" s="26"/>
      <c r="M228" s="123"/>
      <c r="N228" s="123"/>
      <c r="O228" s="123"/>
      <c r="P228" s="123"/>
      <c r="Q228" s="123"/>
      <c r="R228" s="123"/>
      <c r="S228" s="123"/>
      <c r="T228" s="123"/>
      <c r="U228" s="27"/>
      <c r="V228" s="32"/>
      <c r="W228" s="23"/>
      <c r="AV228" s="2"/>
    </row>
    <row r="229" spans="1:48" s="28" customFormat="1">
      <c r="B229" s="59"/>
      <c r="C229" s="32"/>
      <c r="D229" s="59"/>
      <c r="E229" s="32"/>
      <c r="F229" s="146"/>
      <c r="J229" s="123"/>
      <c r="K229" s="123"/>
      <c r="L229" s="26"/>
      <c r="M229" s="123"/>
      <c r="N229" s="123"/>
      <c r="O229" s="123"/>
      <c r="P229" s="123"/>
      <c r="Q229" s="123"/>
      <c r="R229" s="123"/>
      <c r="S229" s="123"/>
      <c r="T229" s="123"/>
      <c r="U229" s="32"/>
      <c r="V229" s="32"/>
      <c r="W229" s="23"/>
      <c r="AV229" s="2"/>
    </row>
    <row r="230" spans="1:48">
      <c r="A230" s="28"/>
      <c r="B230" s="59"/>
      <c r="C230" s="32"/>
      <c r="D230" s="59"/>
      <c r="E230" s="32"/>
      <c r="F230" s="142"/>
      <c r="G230" s="28"/>
      <c r="H230" s="28"/>
      <c r="I230" s="28"/>
      <c r="J230" s="123"/>
      <c r="K230" s="123"/>
      <c r="L230" s="26"/>
      <c r="M230" s="123"/>
      <c r="N230" s="123"/>
      <c r="O230" s="123"/>
      <c r="P230" s="123"/>
      <c r="Q230" s="123"/>
      <c r="R230" s="123"/>
      <c r="S230" s="123"/>
      <c r="T230" s="123"/>
      <c r="U230" s="28"/>
      <c r="V230" s="32"/>
      <c r="W230" s="61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</row>
    <row r="231" spans="1:48">
      <c r="A231" s="28"/>
      <c r="B231" s="26"/>
      <c r="C231" s="28"/>
      <c r="D231" s="26"/>
      <c r="E231" s="28"/>
      <c r="F231" s="142"/>
      <c r="G231" s="28"/>
      <c r="H231" s="28"/>
      <c r="I231" s="28"/>
      <c r="J231" s="123"/>
      <c r="K231" s="123"/>
      <c r="L231" s="26"/>
      <c r="M231" s="123"/>
      <c r="N231" s="123"/>
      <c r="O231" s="123"/>
      <c r="P231" s="123"/>
      <c r="Q231" s="123"/>
      <c r="R231" s="123"/>
      <c r="S231" s="123"/>
      <c r="T231" s="123"/>
      <c r="U231" s="28"/>
      <c r="V231" s="32"/>
      <c r="W231" s="23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</row>
    <row r="232" spans="1:48">
      <c r="A232" s="28"/>
      <c r="B232" s="26"/>
      <c r="C232" s="28"/>
      <c r="D232" s="26"/>
      <c r="E232" s="28"/>
      <c r="F232" s="147"/>
      <c r="G232" s="28"/>
      <c r="H232" s="28"/>
      <c r="I232" s="28"/>
      <c r="J232" s="123"/>
      <c r="K232" s="123"/>
      <c r="L232" s="26"/>
      <c r="M232" s="123"/>
      <c r="N232" s="123"/>
      <c r="O232" s="123"/>
      <c r="P232" s="123"/>
      <c r="Q232" s="123"/>
      <c r="R232" s="123"/>
      <c r="S232" s="123"/>
      <c r="T232" s="123"/>
      <c r="U232" s="28"/>
      <c r="V232" s="61"/>
      <c r="W232" s="23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</row>
    <row r="233" spans="1:48">
      <c r="A233" s="28"/>
      <c r="B233" s="26"/>
      <c r="C233" s="28"/>
      <c r="D233" s="26"/>
      <c r="E233" s="28"/>
      <c r="F233" s="148"/>
      <c r="G233" s="28"/>
      <c r="H233" s="28"/>
      <c r="I233" s="28"/>
      <c r="J233" s="123"/>
      <c r="K233" s="123"/>
      <c r="L233" s="26"/>
      <c r="M233" s="123"/>
      <c r="N233" s="123"/>
      <c r="O233" s="123"/>
      <c r="P233" s="123"/>
      <c r="Q233" s="123"/>
      <c r="R233" s="123"/>
      <c r="S233" s="123"/>
      <c r="T233" s="123"/>
      <c r="U233" s="28"/>
      <c r="V233" s="61"/>
      <c r="W233" s="23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</row>
    <row r="234" spans="1:48">
      <c r="A234" s="23"/>
      <c r="B234" s="26"/>
      <c r="C234" s="28"/>
      <c r="D234" s="26"/>
      <c r="E234" s="28"/>
      <c r="F234" s="148"/>
      <c r="G234" s="28"/>
      <c r="H234" s="28"/>
      <c r="I234" s="28"/>
      <c r="J234" s="123"/>
      <c r="K234" s="123"/>
      <c r="L234" s="26"/>
      <c r="M234" s="123"/>
      <c r="N234" s="123"/>
      <c r="O234" s="123"/>
      <c r="P234" s="123"/>
      <c r="Q234" s="123"/>
      <c r="R234" s="123"/>
      <c r="S234" s="123"/>
      <c r="T234" s="123"/>
      <c r="U234" s="28"/>
      <c r="V234" s="61"/>
      <c r="W234" s="23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</row>
    <row r="235" spans="1:48">
      <c r="A235" s="28"/>
      <c r="B235" s="26"/>
      <c r="C235" s="28"/>
      <c r="D235" s="26"/>
      <c r="E235" s="28"/>
      <c r="F235" s="148"/>
      <c r="G235" s="28"/>
      <c r="H235" s="28"/>
      <c r="I235" s="28"/>
      <c r="J235" s="123"/>
      <c r="K235" s="123"/>
      <c r="L235" s="26"/>
      <c r="M235" s="123"/>
      <c r="N235" s="123"/>
      <c r="O235" s="123"/>
      <c r="P235" s="123"/>
      <c r="Q235" s="123"/>
      <c r="R235" s="123"/>
      <c r="S235" s="123"/>
      <c r="T235" s="123"/>
      <c r="U235" s="28"/>
      <c r="V235" s="61"/>
      <c r="W235" s="23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</row>
    <row r="236" spans="1:48">
      <c r="A236" s="32"/>
      <c r="B236" s="26"/>
      <c r="C236" s="28"/>
      <c r="D236" s="26"/>
      <c r="E236" s="28"/>
      <c r="F236" s="147"/>
      <c r="G236" s="28"/>
      <c r="H236" s="28"/>
      <c r="I236" s="28"/>
      <c r="J236" s="123"/>
      <c r="K236" s="123"/>
      <c r="L236" s="26"/>
      <c r="M236" s="123"/>
      <c r="N236" s="123"/>
      <c r="O236" s="123"/>
      <c r="P236" s="123"/>
      <c r="Q236" s="123"/>
      <c r="R236" s="123"/>
      <c r="S236" s="123"/>
      <c r="T236" s="123"/>
      <c r="U236" s="27"/>
      <c r="V236" s="61"/>
      <c r="W236" s="23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</row>
    <row r="237" spans="1:48">
      <c r="A237" s="34"/>
      <c r="B237" s="26"/>
      <c r="C237" s="28"/>
      <c r="D237" s="26"/>
      <c r="E237" s="28"/>
      <c r="F237" s="147"/>
      <c r="G237" s="28"/>
      <c r="H237" s="28"/>
      <c r="I237" s="28"/>
      <c r="J237" s="123"/>
      <c r="K237" s="123"/>
      <c r="L237" s="26"/>
      <c r="M237" s="123"/>
      <c r="N237" s="123"/>
      <c r="O237" s="123"/>
      <c r="P237" s="123"/>
      <c r="Q237" s="123"/>
      <c r="R237" s="123"/>
      <c r="S237" s="123"/>
      <c r="T237" s="123"/>
      <c r="U237" s="27"/>
      <c r="V237" s="61"/>
      <c r="W237" s="23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</row>
    <row r="238" spans="1:48">
      <c r="A238" s="35"/>
      <c r="B238" s="26"/>
      <c r="C238" s="28"/>
      <c r="D238" s="26"/>
      <c r="E238" s="28"/>
      <c r="F238" s="147"/>
      <c r="G238" s="28"/>
      <c r="H238" s="28"/>
      <c r="I238" s="28"/>
      <c r="J238" s="123"/>
      <c r="K238" s="123"/>
      <c r="L238" s="26"/>
      <c r="M238" s="123"/>
      <c r="N238" s="123"/>
      <c r="O238" s="123"/>
      <c r="P238" s="123"/>
      <c r="Q238" s="123"/>
      <c r="R238" s="123"/>
      <c r="S238" s="123"/>
      <c r="T238" s="123"/>
      <c r="U238" s="27"/>
      <c r="V238" s="61"/>
      <c r="W238" s="23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</row>
    <row r="239" spans="1:48">
      <c r="A239" s="35"/>
      <c r="B239" s="26"/>
      <c r="C239" s="28"/>
      <c r="D239" s="26"/>
      <c r="E239" s="28"/>
      <c r="F239" s="147"/>
      <c r="G239" s="28"/>
      <c r="H239" s="28"/>
      <c r="I239" s="28"/>
      <c r="J239" s="123"/>
      <c r="K239" s="123"/>
      <c r="L239" s="26"/>
      <c r="M239" s="123"/>
      <c r="N239" s="123"/>
      <c r="O239" s="123"/>
      <c r="P239" s="123"/>
      <c r="Q239" s="123"/>
      <c r="R239" s="123"/>
      <c r="S239" s="123"/>
      <c r="T239" s="123"/>
      <c r="U239" s="27"/>
      <c r="V239" s="32"/>
      <c r="W239" s="23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</row>
    <row r="240" spans="1:48">
      <c r="A240" s="35"/>
      <c r="B240" s="26"/>
      <c r="C240" s="28"/>
      <c r="D240" s="26"/>
      <c r="E240" s="28"/>
      <c r="F240" s="147"/>
      <c r="G240" s="28"/>
      <c r="H240" s="28"/>
      <c r="I240" s="28"/>
      <c r="J240" s="123"/>
      <c r="K240" s="123"/>
      <c r="L240" s="26"/>
      <c r="M240" s="123"/>
      <c r="N240" s="123"/>
      <c r="O240" s="123"/>
      <c r="P240" s="123"/>
      <c r="Q240" s="123"/>
      <c r="R240" s="123"/>
      <c r="S240" s="123"/>
      <c r="T240" s="123"/>
      <c r="U240" s="27"/>
      <c r="V240" s="32"/>
      <c r="W240" s="23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</row>
    <row r="241" spans="1:33">
      <c r="A241" s="33"/>
      <c r="B241" s="26"/>
      <c r="C241" s="28"/>
      <c r="D241" s="26"/>
      <c r="E241" s="28"/>
      <c r="F241" s="147"/>
      <c r="G241" s="28"/>
      <c r="H241" s="28"/>
      <c r="I241" s="28"/>
      <c r="J241" s="123"/>
      <c r="K241" s="123"/>
      <c r="L241" s="26"/>
      <c r="M241" s="123"/>
      <c r="N241" s="123"/>
      <c r="O241" s="123"/>
      <c r="P241" s="123"/>
      <c r="Q241" s="123"/>
      <c r="R241" s="123"/>
      <c r="S241" s="123"/>
      <c r="T241" s="123"/>
      <c r="U241" s="27"/>
      <c r="V241" s="32"/>
      <c r="W241" s="23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</row>
    <row r="242" spans="1:33">
      <c r="A242" s="33"/>
      <c r="B242" s="26"/>
      <c r="C242" s="28"/>
      <c r="D242" s="26"/>
      <c r="E242" s="28"/>
      <c r="F242" s="142"/>
      <c r="G242" s="28"/>
      <c r="H242" s="28"/>
      <c r="I242" s="28"/>
      <c r="J242" s="123"/>
      <c r="K242" s="123"/>
      <c r="L242" s="26"/>
      <c r="M242" s="123"/>
      <c r="N242" s="123"/>
      <c r="O242" s="123"/>
      <c r="P242" s="123"/>
      <c r="Q242" s="123"/>
      <c r="R242" s="123"/>
      <c r="S242" s="123"/>
      <c r="T242" s="123"/>
      <c r="U242" s="27"/>
      <c r="V242" s="59"/>
      <c r="W242" s="23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</row>
    <row r="243" spans="1:33">
      <c r="A243" s="33"/>
      <c r="B243" s="26"/>
      <c r="C243" s="28"/>
      <c r="D243" s="26"/>
      <c r="E243" s="28"/>
      <c r="F243" s="142"/>
      <c r="G243" s="28"/>
      <c r="H243" s="28"/>
      <c r="I243" s="28"/>
      <c r="J243" s="123"/>
      <c r="K243" s="123"/>
      <c r="L243" s="26"/>
      <c r="M243" s="123"/>
      <c r="N243" s="123"/>
      <c r="O243" s="123"/>
      <c r="P243" s="123"/>
      <c r="Q243" s="123"/>
      <c r="R243" s="123"/>
      <c r="S243" s="123"/>
      <c r="T243" s="123"/>
      <c r="U243" s="27"/>
      <c r="V243" s="26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</row>
    <row r="244" spans="1:33">
      <c r="A244" s="33"/>
      <c r="B244" s="26"/>
      <c r="C244" s="28"/>
      <c r="D244" s="26"/>
      <c r="E244" s="28"/>
      <c r="F244" s="142"/>
      <c r="G244" s="28"/>
      <c r="H244" s="28"/>
      <c r="I244" s="28"/>
      <c r="J244" s="123"/>
      <c r="K244" s="123"/>
      <c r="L244" s="26"/>
      <c r="M244" s="123"/>
      <c r="N244" s="123"/>
      <c r="O244" s="123"/>
      <c r="P244" s="123"/>
      <c r="Q244" s="123"/>
      <c r="R244" s="123"/>
      <c r="S244" s="123"/>
      <c r="T244" s="123"/>
      <c r="U244" s="27"/>
      <c r="V244" s="26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</row>
    <row r="245" spans="1:33">
      <c r="A245" s="33"/>
      <c r="B245" s="26"/>
      <c r="C245" s="28"/>
      <c r="D245" s="26"/>
      <c r="E245" s="28"/>
      <c r="F245" s="145"/>
      <c r="G245" s="28"/>
      <c r="H245" s="28"/>
      <c r="I245" s="28"/>
      <c r="J245" s="123"/>
      <c r="K245" s="123"/>
      <c r="L245" s="26"/>
      <c r="M245" s="123"/>
      <c r="N245" s="123"/>
      <c r="O245" s="123"/>
      <c r="P245" s="123"/>
      <c r="Q245" s="123"/>
      <c r="R245" s="123"/>
      <c r="S245" s="123"/>
      <c r="T245" s="123"/>
      <c r="U245" s="27"/>
      <c r="V245" s="26"/>
      <c r="W245" s="28"/>
      <c r="X245" s="32"/>
      <c r="Y245" s="32"/>
      <c r="Z245" s="32"/>
      <c r="AA245" s="32"/>
      <c r="AB245" s="32"/>
      <c r="AC245" s="32"/>
      <c r="AD245" s="32"/>
      <c r="AE245" s="32"/>
      <c r="AF245" s="32"/>
      <c r="AG245" s="32"/>
    </row>
    <row r="246" spans="1:33">
      <c r="A246" s="33"/>
      <c r="B246" s="26"/>
      <c r="C246" s="28"/>
      <c r="D246" s="26"/>
      <c r="E246" s="28"/>
      <c r="F246" s="145"/>
      <c r="G246" s="28"/>
      <c r="H246" s="28"/>
      <c r="I246" s="28"/>
      <c r="J246" s="123"/>
      <c r="K246" s="123"/>
      <c r="L246" s="26"/>
      <c r="M246" s="123"/>
      <c r="N246" s="123"/>
      <c r="O246" s="123"/>
      <c r="P246" s="123"/>
      <c r="Q246" s="123"/>
      <c r="R246" s="123"/>
      <c r="S246" s="123"/>
      <c r="T246" s="123"/>
      <c r="U246" s="27"/>
      <c r="V246" s="26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</row>
    <row r="247" spans="1:33">
      <c r="A247" s="28"/>
      <c r="B247" s="26"/>
      <c r="C247" s="28"/>
      <c r="D247" s="26"/>
      <c r="E247" s="28"/>
      <c r="F247" s="142"/>
      <c r="G247" s="28"/>
      <c r="H247" s="28"/>
      <c r="I247" s="28"/>
      <c r="J247" s="123"/>
      <c r="K247" s="123"/>
      <c r="L247" s="26"/>
      <c r="M247" s="123"/>
      <c r="N247" s="123"/>
      <c r="O247" s="123"/>
      <c r="P247" s="123"/>
      <c r="Q247" s="123"/>
      <c r="R247" s="123"/>
      <c r="S247" s="123"/>
      <c r="T247" s="123"/>
      <c r="U247" s="27"/>
      <c r="V247" s="26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</row>
    <row r="248" spans="1:33">
      <c r="A248" s="28"/>
      <c r="B248" s="26"/>
      <c r="C248" s="28"/>
      <c r="D248" s="26"/>
      <c r="E248" s="28"/>
      <c r="F248" s="142"/>
      <c r="G248" s="28"/>
      <c r="H248" s="28"/>
      <c r="I248" s="28"/>
      <c r="J248" s="123"/>
      <c r="K248" s="123"/>
      <c r="L248" s="26"/>
      <c r="M248" s="123"/>
      <c r="N248" s="123"/>
      <c r="O248" s="123"/>
      <c r="P248" s="123"/>
      <c r="Q248" s="123"/>
      <c r="R248" s="123"/>
      <c r="S248" s="123"/>
      <c r="T248" s="123"/>
      <c r="U248" s="27"/>
      <c r="V248" s="26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</row>
    <row r="249" spans="1:33">
      <c r="A249" s="28"/>
      <c r="B249" s="26"/>
      <c r="C249" s="28"/>
      <c r="D249" s="26"/>
      <c r="E249" s="28"/>
      <c r="F249" s="142"/>
      <c r="G249" s="28"/>
      <c r="H249" s="28"/>
      <c r="I249" s="28"/>
      <c r="J249" s="123"/>
      <c r="K249" s="123"/>
      <c r="L249" s="26"/>
      <c r="M249" s="123"/>
      <c r="N249" s="123"/>
      <c r="O249" s="123"/>
      <c r="P249" s="123"/>
      <c r="Q249" s="123"/>
      <c r="R249" s="123"/>
      <c r="S249" s="123"/>
      <c r="T249" s="123"/>
      <c r="U249" s="27"/>
      <c r="V249" s="26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</row>
    <row r="250" spans="1:33" s="32" customFormat="1">
      <c r="A250" s="36"/>
      <c r="B250" s="26"/>
      <c r="C250" s="28"/>
      <c r="D250" s="26"/>
      <c r="E250" s="28"/>
      <c r="F250" s="142"/>
      <c r="G250" s="28"/>
      <c r="H250" s="28"/>
      <c r="I250" s="28"/>
      <c r="J250" s="123"/>
      <c r="K250" s="123"/>
      <c r="L250" s="26"/>
      <c r="M250" s="123"/>
      <c r="N250" s="123"/>
      <c r="O250" s="123"/>
      <c r="P250" s="123"/>
      <c r="Q250" s="123"/>
      <c r="R250" s="123"/>
      <c r="S250" s="123"/>
      <c r="T250" s="123"/>
      <c r="U250" s="26"/>
      <c r="V250" s="26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</row>
    <row r="251" spans="1:33">
      <c r="A251" s="36"/>
      <c r="B251" s="26"/>
      <c r="C251" s="28"/>
      <c r="D251" s="26"/>
      <c r="E251" s="28"/>
      <c r="F251" s="142"/>
      <c r="G251" s="28"/>
      <c r="H251" s="28"/>
      <c r="I251" s="28"/>
      <c r="J251" s="123"/>
      <c r="K251" s="123"/>
      <c r="L251" s="26"/>
      <c r="M251" s="123"/>
      <c r="N251" s="123"/>
      <c r="O251" s="123"/>
      <c r="P251" s="123"/>
      <c r="Q251" s="123"/>
      <c r="R251" s="123"/>
      <c r="S251" s="123"/>
      <c r="T251" s="123"/>
      <c r="U251" s="26"/>
      <c r="V251" s="26"/>
      <c r="W251" s="32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</row>
    <row r="252" spans="1:33">
      <c r="A252" s="28"/>
      <c r="B252" s="26"/>
      <c r="C252" s="28"/>
      <c r="D252" s="26"/>
      <c r="E252" s="28"/>
      <c r="F252" s="142"/>
      <c r="G252" s="28"/>
      <c r="H252" s="28"/>
      <c r="I252" s="28"/>
      <c r="J252" s="123"/>
      <c r="K252" s="123"/>
      <c r="L252" s="26"/>
      <c r="M252" s="123"/>
      <c r="N252" s="123"/>
      <c r="O252" s="123"/>
      <c r="P252" s="123"/>
      <c r="Q252" s="123"/>
      <c r="R252" s="123"/>
      <c r="S252" s="123"/>
      <c r="T252" s="123"/>
      <c r="U252" s="26"/>
      <c r="V252" s="26"/>
      <c r="W252" s="32"/>
      <c r="X252" s="23"/>
      <c r="Y252" s="33"/>
      <c r="Z252" s="28"/>
      <c r="AA252" s="28"/>
      <c r="AB252" s="28"/>
      <c r="AC252" s="28"/>
      <c r="AD252" s="28"/>
      <c r="AE252" s="28"/>
      <c r="AF252" s="28"/>
      <c r="AG252" s="28"/>
    </row>
    <row r="253" spans="1:33">
      <c r="A253" s="28"/>
      <c r="B253" s="26"/>
      <c r="C253" s="28"/>
      <c r="D253" s="26"/>
      <c r="E253" s="28"/>
      <c r="F253" s="142"/>
      <c r="G253" s="28"/>
      <c r="H253" s="28"/>
      <c r="I253" s="28"/>
      <c r="J253" s="123"/>
      <c r="K253" s="123"/>
      <c r="L253" s="26"/>
      <c r="M253" s="123"/>
      <c r="N253" s="123"/>
      <c r="O253" s="142"/>
      <c r="P253" s="142"/>
      <c r="Q253" s="142"/>
      <c r="R253" s="142"/>
      <c r="S253" s="142"/>
      <c r="T253" s="142"/>
      <c r="U253" s="26"/>
      <c r="V253" s="23"/>
      <c r="W253" s="32"/>
      <c r="X253" s="23"/>
      <c r="Y253" s="36"/>
      <c r="Z253" s="28"/>
      <c r="AA253" s="28"/>
      <c r="AB253" s="28"/>
      <c r="AC253" s="28"/>
      <c r="AD253" s="28"/>
      <c r="AE253" s="28"/>
      <c r="AF253" s="28"/>
      <c r="AG253" s="28"/>
    </row>
    <row r="254" spans="1:33">
      <c r="A254" s="28"/>
      <c r="B254" s="26"/>
      <c r="C254" s="28"/>
      <c r="D254" s="26"/>
      <c r="E254" s="28"/>
      <c r="F254" s="142"/>
      <c r="G254" s="28"/>
      <c r="H254" s="28"/>
      <c r="I254" s="28"/>
      <c r="J254" s="123"/>
      <c r="K254" s="123"/>
      <c r="L254" s="26"/>
      <c r="M254" s="123"/>
      <c r="N254" s="123"/>
      <c r="O254" s="142"/>
      <c r="P254" s="142"/>
      <c r="Q254" s="142"/>
      <c r="R254" s="142"/>
      <c r="S254" s="142"/>
      <c r="T254" s="142"/>
      <c r="U254" s="26"/>
      <c r="V254" s="23"/>
      <c r="W254" s="32"/>
      <c r="X254" s="23"/>
      <c r="Y254" s="36"/>
      <c r="Z254" s="28"/>
      <c r="AA254" s="28"/>
      <c r="AB254" s="28"/>
      <c r="AC254" s="28"/>
      <c r="AD254" s="28"/>
      <c r="AE254" s="28"/>
      <c r="AF254" s="28"/>
      <c r="AG254" s="28"/>
    </row>
    <row r="255" spans="1:33">
      <c r="A255" s="28"/>
      <c r="B255" s="26"/>
      <c r="C255" s="28"/>
      <c r="D255" s="26"/>
      <c r="E255" s="28"/>
      <c r="F255" s="142"/>
      <c r="G255" s="28"/>
      <c r="H255" s="28"/>
      <c r="I255" s="28"/>
      <c r="J255" s="123"/>
      <c r="K255" s="123"/>
      <c r="L255" s="26"/>
      <c r="M255" s="123"/>
      <c r="N255" s="123"/>
      <c r="O255" s="142"/>
      <c r="P255" s="142"/>
      <c r="Q255" s="142"/>
      <c r="R255" s="142"/>
      <c r="S255" s="142"/>
      <c r="T255" s="142"/>
      <c r="U255" s="26"/>
      <c r="V255" s="23"/>
      <c r="W255" s="32"/>
      <c r="X255" s="23"/>
      <c r="Y255" s="33"/>
      <c r="Z255" s="28"/>
      <c r="AA255" s="28"/>
      <c r="AB255" s="28"/>
      <c r="AC255" s="28"/>
      <c r="AD255" s="28"/>
      <c r="AE255" s="28"/>
      <c r="AF255" s="28"/>
      <c r="AG255" s="28"/>
    </row>
    <row r="256" spans="1:33">
      <c r="A256" s="28"/>
      <c r="B256" s="26"/>
      <c r="C256" s="28"/>
      <c r="D256" s="26"/>
      <c r="E256" s="28"/>
      <c r="F256" s="142"/>
      <c r="G256" s="28"/>
      <c r="H256" s="28"/>
      <c r="I256" s="28"/>
      <c r="J256" s="123"/>
      <c r="K256" s="123"/>
      <c r="L256" s="26"/>
      <c r="M256" s="123"/>
      <c r="N256" s="123"/>
      <c r="O256" s="142"/>
      <c r="P256" s="142"/>
      <c r="Q256" s="142"/>
      <c r="R256" s="142"/>
      <c r="S256" s="142"/>
      <c r="T256" s="142"/>
      <c r="U256" s="26"/>
      <c r="V256" s="23"/>
      <c r="W256" s="32"/>
      <c r="X256" s="23"/>
      <c r="Y256" s="33"/>
      <c r="Z256" s="28"/>
      <c r="AA256" s="28"/>
      <c r="AB256" s="28"/>
      <c r="AC256" s="28"/>
      <c r="AD256" s="28"/>
      <c r="AE256" s="28"/>
      <c r="AF256" s="28"/>
      <c r="AG256" s="28"/>
    </row>
    <row r="257" spans="1:33">
      <c r="A257" s="28"/>
      <c r="B257" s="26"/>
      <c r="C257" s="28"/>
      <c r="D257" s="26"/>
      <c r="E257" s="28"/>
      <c r="F257" s="142"/>
      <c r="G257" s="28"/>
      <c r="H257" s="28"/>
      <c r="I257" s="28"/>
      <c r="J257" s="123"/>
      <c r="K257" s="123"/>
      <c r="L257" s="26"/>
      <c r="M257" s="123"/>
      <c r="N257" s="123"/>
      <c r="O257" s="142"/>
      <c r="P257" s="142"/>
      <c r="Q257" s="142"/>
      <c r="R257" s="142"/>
      <c r="S257" s="142"/>
      <c r="T257" s="142"/>
      <c r="U257" s="26"/>
      <c r="V257" s="23"/>
      <c r="W257" s="32"/>
      <c r="X257" s="23"/>
      <c r="Y257" s="33"/>
      <c r="Z257" s="28"/>
      <c r="AA257" s="28"/>
      <c r="AB257" s="28"/>
      <c r="AC257" s="28"/>
      <c r="AD257" s="28"/>
      <c r="AE257" s="28"/>
      <c r="AF257" s="28"/>
      <c r="AG257" s="28"/>
    </row>
    <row r="258" spans="1:33">
      <c r="A258" s="28"/>
      <c r="B258" s="26"/>
      <c r="C258" s="28"/>
      <c r="D258" s="26"/>
      <c r="E258" s="28"/>
      <c r="F258" s="142"/>
      <c r="G258" s="28"/>
      <c r="H258" s="28"/>
      <c r="I258" s="28"/>
      <c r="J258" s="123"/>
      <c r="K258" s="123"/>
      <c r="L258" s="26"/>
      <c r="M258" s="123"/>
      <c r="N258" s="123"/>
      <c r="O258" s="142"/>
      <c r="P258" s="142"/>
      <c r="Q258" s="142"/>
      <c r="R258" s="142"/>
      <c r="S258" s="142"/>
      <c r="T258" s="142"/>
      <c r="U258" s="26"/>
      <c r="V258" s="23"/>
      <c r="W258" s="32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</row>
    <row r="259" spans="1:33">
      <c r="A259" s="28"/>
      <c r="B259" s="26"/>
      <c r="C259" s="28"/>
      <c r="D259" s="26"/>
      <c r="E259" s="28"/>
      <c r="F259" s="142"/>
      <c r="G259" s="28"/>
      <c r="H259" s="28"/>
      <c r="I259" s="28"/>
      <c r="J259" s="123"/>
      <c r="K259" s="123"/>
      <c r="L259" s="26"/>
      <c r="M259" s="123"/>
      <c r="N259" s="123"/>
      <c r="O259" s="142"/>
      <c r="P259" s="142"/>
      <c r="Q259" s="142"/>
      <c r="R259" s="142"/>
      <c r="S259" s="142"/>
      <c r="T259" s="142"/>
      <c r="U259" s="26"/>
      <c r="V259" s="23"/>
      <c r="W259" s="32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</row>
    <row r="260" spans="1:33">
      <c r="A260" s="28"/>
      <c r="B260" s="26"/>
      <c r="C260" s="28"/>
      <c r="D260" s="26"/>
      <c r="E260" s="28"/>
      <c r="F260" s="142"/>
      <c r="G260" s="28"/>
      <c r="H260" s="28"/>
      <c r="I260" s="28"/>
      <c r="J260" s="123"/>
      <c r="K260" s="123"/>
      <c r="L260" s="26"/>
      <c r="M260" s="123"/>
      <c r="N260" s="123"/>
      <c r="O260" s="142"/>
      <c r="P260" s="142"/>
      <c r="Q260" s="142"/>
      <c r="R260" s="142"/>
      <c r="S260" s="142"/>
      <c r="T260" s="142"/>
      <c r="U260" s="26"/>
      <c r="V260" s="23"/>
      <c r="W260" s="32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</row>
    <row r="261" spans="1:33">
      <c r="A261" s="28"/>
      <c r="B261" s="26"/>
      <c r="C261" s="28"/>
      <c r="D261" s="26"/>
      <c r="E261" s="28"/>
      <c r="F261" s="142"/>
      <c r="G261" s="28"/>
      <c r="H261" s="28"/>
      <c r="I261" s="28"/>
      <c r="J261" s="123"/>
      <c r="K261" s="123"/>
      <c r="L261" s="26"/>
      <c r="M261" s="123"/>
      <c r="N261" s="123"/>
      <c r="O261" s="142"/>
      <c r="P261" s="142"/>
      <c r="Q261" s="142"/>
      <c r="R261" s="142"/>
      <c r="S261" s="142"/>
      <c r="T261" s="142"/>
      <c r="U261" s="26"/>
      <c r="V261" s="23"/>
      <c r="W261" s="32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</row>
    <row r="262" spans="1:33">
      <c r="A262" s="28"/>
      <c r="B262" s="26"/>
      <c r="C262" s="28"/>
      <c r="D262" s="26"/>
      <c r="E262" s="28"/>
      <c r="F262" s="142"/>
      <c r="G262" s="28"/>
      <c r="H262" s="28"/>
      <c r="I262" s="28"/>
      <c r="J262" s="123"/>
      <c r="K262" s="123"/>
      <c r="L262" s="26"/>
      <c r="M262" s="123"/>
      <c r="N262" s="123"/>
      <c r="O262" s="142"/>
      <c r="P262" s="142"/>
      <c r="Q262" s="142"/>
      <c r="R262" s="142"/>
      <c r="S262" s="142"/>
      <c r="T262" s="142"/>
      <c r="U262" s="26"/>
      <c r="V262" s="23"/>
      <c r="W262" s="32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</row>
    <row r="263" spans="1:33">
      <c r="A263" s="28"/>
      <c r="B263" s="26"/>
      <c r="C263" s="28"/>
      <c r="D263" s="26"/>
      <c r="E263" s="28"/>
      <c r="F263" s="142"/>
      <c r="G263" s="28"/>
      <c r="H263" s="28"/>
      <c r="I263" s="28"/>
      <c r="J263" s="123"/>
      <c r="K263" s="123"/>
      <c r="L263" s="26"/>
      <c r="M263" s="123"/>
      <c r="N263" s="123"/>
      <c r="O263" s="142"/>
      <c r="P263" s="142"/>
      <c r="Q263" s="142"/>
      <c r="R263" s="142"/>
      <c r="S263" s="142"/>
      <c r="T263" s="142"/>
      <c r="U263" s="26"/>
      <c r="V263" s="23"/>
      <c r="W263" s="32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</row>
    <row r="264" spans="1:33">
      <c r="A264" s="28"/>
      <c r="B264" s="26"/>
      <c r="C264" s="28"/>
      <c r="D264" s="26"/>
      <c r="E264" s="28"/>
      <c r="F264" s="142"/>
      <c r="G264" s="28"/>
      <c r="H264" s="28"/>
      <c r="I264" s="28"/>
      <c r="J264" s="123"/>
      <c r="K264" s="123"/>
      <c r="L264" s="26"/>
      <c r="M264" s="123"/>
      <c r="N264" s="123"/>
      <c r="O264" s="142"/>
      <c r="P264" s="142"/>
      <c r="Q264" s="142"/>
      <c r="R264" s="142"/>
      <c r="S264" s="142"/>
      <c r="T264" s="142"/>
      <c r="U264" s="26"/>
      <c r="V264" s="23"/>
      <c r="W264" s="32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</row>
    <row r="265" spans="1:33">
      <c r="A265" s="28"/>
      <c r="B265" s="26"/>
      <c r="C265" s="28"/>
      <c r="D265" s="26"/>
      <c r="E265" s="28"/>
      <c r="F265" s="142"/>
      <c r="G265" s="28"/>
      <c r="H265" s="28"/>
      <c r="I265" s="28"/>
      <c r="J265" s="123"/>
      <c r="K265" s="123"/>
      <c r="L265" s="26"/>
      <c r="M265" s="123"/>
      <c r="N265" s="123"/>
      <c r="O265" s="142"/>
      <c r="P265" s="142"/>
      <c r="Q265" s="142"/>
      <c r="R265" s="142"/>
      <c r="S265" s="142"/>
      <c r="T265" s="142"/>
      <c r="U265" s="26"/>
      <c r="V265" s="23"/>
      <c r="W265" s="32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</row>
    <row r="266" spans="1:33">
      <c r="A266" s="28"/>
      <c r="B266" s="26"/>
      <c r="C266" s="28"/>
      <c r="D266" s="26"/>
      <c r="E266" s="28"/>
      <c r="F266" s="142"/>
      <c r="G266" s="28"/>
      <c r="H266" s="28"/>
      <c r="I266" s="28"/>
      <c r="J266" s="123"/>
      <c r="K266" s="123"/>
      <c r="L266" s="26"/>
      <c r="M266" s="123"/>
      <c r="N266" s="123"/>
      <c r="O266" s="142"/>
      <c r="P266" s="142"/>
      <c r="Q266" s="142"/>
      <c r="R266" s="142"/>
      <c r="S266" s="142"/>
      <c r="T266" s="142"/>
      <c r="U266" s="26"/>
      <c r="V266" s="23"/>
      <c r="W266" s="32"/>
      <c r="X266" s="32"/>
      <c r="Y266" s="32"/>
      <c r="Z266" s="32"/>
      <c r="AA266" s="32"/>
      <c r="AB266" s="32"/>
      <c r="AC266" s="32"/>
      <c r="AD266" s="32"/>
      <c r="AE266" s="32"/>
      <c r="AF266" s="32"/>
      <c r="AG266" s="32"/>
    </row>
    <row r="267" spans="1:33">
      <c r="A267" s="28"/>
      <c r="B267" s="26"/>
      <c r="C267" s="28"/>
      <c r="D267" s="26"/>
      <c r="E267" s="28"/>
      <c r="F267" s="142"/>
      <c r="G267" s="28"/>
      <c r="H267" s="28"/>
      <c r="I267" s="28"/>
      <c r="J267" s="123"/>
      <c r="K267" s="123"/>
      <c r="L267" s="26"/>
      <c r="M267" s="123"/>
      <c r="N267" s="123"/>
      <c r="O267" s="142"/>
      <c r="P267" s="142"/>
      <c r="Q267" s="142"/>
      <c r="R267" s="142"/>
      <c r="S267" s="142"/>
      <c r="T267" s="142"/>
      <c r="U267" s="26"/>
      <c r="V267" s="23"/>
      <c r="W267" s="32"/>
      <c r="X267" s="32"/>
      <c r="Y267" s="32"/>
      <c r="Z267" s="32"/>
      <c r="AA267" s="32"/>
      <c r="AB267" s="32"/>
      <c r="AC267" s="32"/>
      <c r="AD267" s="32"/>
      <c r="AE267" s="32"/>
      <c r="AF267" s="32"/>
      <c r="AG267" s="32"/>
    </row>
    <row r="268" spans="1:33">
      <c r="A268" s="28"/>
      <c r="B268" s="26"/>
      <c r="C268" s="28"/>
      <c r="D268" s="26"/>
      <c r="E268" s="28"/>
      <c r="F268" s="142"/>
      <c r="G268" s="28"/>
      <c r="H268" s="28"/>
      <c r="I268" s="28"/>
      <c r="J268" s="123"/>
      <c r="K268" s="123"/>
      <c r="L268" s="26"/>
      <c r="M268" s="123"/>
      <c r="N268" s="123"/>
      <c r="O268" s="142"/>
      <c r="P268" s="142"/>
      <c r="Q268" s="142"/>
      <c r="R268" s="142"/>
      <c r="S268" s="142"/>
      <c r="T268" s="142"/>
      <c r="U268" s="26"/>
      <c r="V268" s="23"/>
      <c r="W268" s="32"/>
      <c r="X268" s="32"/>
      <c r="Y268" s="32"/>
      <c r="Z268" s="32"/>
      <c r="AA268" s="32"/>
      <c r="AB268" s="32"/>
      <c r="AC268" s="32"/>
      <c r="AD268" s="32"/>
      <c r="AE268" s="32"/>
      <c r="AF268" s="32"/>
      <c r="AG268" s="32"/>
    </row>
    <row r="269" spans="1:33">
      <c r="A269" s="28"/>
      <c r="B269" s="26"/>
      <c r="C269" s="28"/>
      <c r="D269" s="26"/>
      <c r="E269" s="28"/>
      <c r="F269" s="142"/>
      <c r="G269" s="28"/>
      <c r="I269" s="28"/>
      <c r="J269" s="123"/>
      <c r="K269" s="123"/>
      <c r="L269" s="26"/>
      <c r="M269" s="123"/>
      <c r="N269" s="123"/>
      <c r="O269" s="142"/>
      <c r="P269" s="142"/>
      <c r="Q269" s="142"/>
      <c r="R269" s="142"/>
      <c r="S269" s="142"/>
      <c r="T269" s="142"/>
      <c r="U269" s="26"/>
      <c r="V269" s="23"/>
      <c r="W269" s="32"/>
      <c r="X269" s="32"/>
      <c r="Y269" s="32"/>
      <c r="Z269" s="32"/>
      <c r="AA269" s="32"/>
      <c r="AB269" s="32"/>
      <c r="AC269" s="32"/>
      <c r="AD269" s="32"/>
      <c r="AE269" s="32"/>
      <c r="AF269" s="32"/>
      <c r="AG269" s="32"/>
    </row>
    <row r="270" spans="1:33">
      <c r="A270" s="28"/>
      <c r="B270" s="26"/>
      <c r="C270" s="28"/>
      <c r="D270" s="26"/>
      <c r="E270" s="28"/>
      <c r="F270" s="142"/>
      <c r="G270" s="28"/>
      <c r="I270" s="28"/>
      <c r="J270" s="123"/>
      <c r="K270" s="123"/>
      <c r="L270" s="26"/>
      <c r="M270" s="123"/>
      <c r="N270" s="123"/>
      <c r="O270" s="142"/>
      <c r="P270" s="142"/>
      <c r="Q270" s="142"/>
      <c r="R270" s="142"/>
      <c r="S270" s="142"/>
      <c r="T270" s="142"/>
      <c r="U270" s="26"/>
      <c r="V270" s="23"/>
      <c r="W270" s="32"/>
      <c r="X270" s="32"/>
      <c r="Y270" s="32"/>
      <c r="Z270" s="32"/>
      <c r="AA270" s="32"/>
      <c r="AB270" s="32"/>
      <c r="AC270" s="32"/>
      <c r="AD270" s="32"/>
      <c r="AE270" s="32"/>
      <c r="AF270" s="32"/>
      <c r="AG270" s="32"/>
    </row>
    <row r="271" spans="1:33" s="32" customFormat="1">
      <c r="A271" s="28"/>
      <c r="B271" s="26"/>
      <c r="C271" s="28"/>
      <c r="D271" s="26"/>
      <c r="E271" s="28"/>
      <c r="F271" s="142"/>
      <c r="G271" s="28"/>
      <c r="H271" s="2"/>
      <c r="I271" s="28"/>
      <c r="J271" s="123"/>
      <c r="K271" s="123"/>
      <c r="L271" s="26"/>
      <c r="M271" s="123"/>
      <c r="N271" s="123"/>
      <c r="O271" s="142"/>
      <c r="P271" s="142"/>
      <c r="Q271" s="142"/>
      <c r="R271" s="142"/>
      <c r="S271" s="142"/>
      <c r="T271" s="142"/>
      <c r="U271" s="26"/>
      <c r="V271" s="23"/>
    </row>
    <row r="272" spans="1:33" s="32" customFormat="1">
      <c r="A272" s="28"/>
      <c r="B272" s="26"/>
      <c r="C272" s="28"/>
      <c r="D272" s="26"/>
      <c r="E272" s="28"/>
      <c r="F272" s="142"/>
      <c r="G272" s="28"/>
      <c r="H272" s="2"/>
      <c r="I272" s="28"/>
      <c r="J272" s="123"/>
      <c r="K272" s="123"/>
      <c r="L272" s="26"/>
      <c r="M272" s="123"/>
      <c r="N272" s="123"/>
      <c r="O272" s="142"/>
      <c r="P272" s="142"/>
      <c r="Q272" s="142"/>
      <c r="R272" s="142"/>
      <c r="S272" s="142"/>
      <c r="T272" s="142"/>
      <c r="U272" s="26"/>
      <c r="V272" s="23"/>
    </row>
    <row r="273" spans="1:47" s="32" customFormat="1">
      <c r="A273" s="28"/>
      <c r="B273" s="26"/>
      <c r="C273" s="28"/>
      <c r="D273" s="26"/>
      <c r="E273" s="28"/>
      <c r="F273" s="142"/>
      <c r="G273" s="28"/>
      <c r="H273" s="2"/>
      <c r="I273" s="28"/>
      <c r="J273" s="123"/>
      <c r="K273" s="123"/>
      <c r="L273" s="26"/>
      <c r="M273" s="123"/>
      <c r="N273" s="100"/>
      <c r="O273" s="142"/>
      <c r="P273" s="142"/>
      <c r="Q273" s="142"/>
      <c r="R273" s="142"/>
      <c r="S273" s="142"/>
      <c r="T273" s="142"/>
      <c r="U273" s="26"/>
      <c r="V273" s="23"/>
      <c r="W273" s="59"/>
    </row>
    <row r="274" spans="1:47" s="32" customFormat="1">
      <c r="A274" s="28"/>
      <c r="B274" s="26"/>
      <c r="C274" s="28"/>
      <c r="D274" s="26"/>
      <c r="E274" s="28"/>
      <c r="F274" s="136"/>
      <c r="G274" s="28"/>
      <c r="H274" s="2"/>
      <c r="I274" s="28"/>
      <c r="J274" s="123"/>
      <c r="K274" s="123"/>
      <c r="L274" s="26"/>
      <c r="M274" s="123"/>
      <c r="N274" s="100"/>
      <c r="O274" s="142"/>
      <c r="P274" s="142"/>
      <c r="Q274" s="142"/>
      <c r="R274" s="142"/>
      <c r="S274" s="142"/>
      <c r="T274" s="142"/>
      <c r="U274" s="26"/>
      <c r="V274" s="23"/>
      <c r="W274" s="26"/>
    </row>
    <row r="275" spans="1:47" s="32" customFormat="1">
      <c r="A275" s="28"/>
      <c r="B275" s="26"/>
      <c r="C275" s="28"/>
      <c r="D275" s="26"/>
      <c r="E275" s="28"/>
      <c r="F275" s="136"/>
      <c r="G275" s="28"/>
      <c r="H275" s="2"/>
      <c r="I275" s="28"/>
      <c r="J275" s="123"/>
      <c r="K275" s="123"/>
      <c r="L275" s="26"/>
      <c r="M275" s="123"/>
      <c r="N275" s="100"/>
      <c r="O275" s="142"/>
      <c r="P275" s="142"/>
      <c r="Q275" s="142"/>
      <c r="R275" s="142"/>
      <c r="S275" s="142"/>
      <c r="T275" s="142"/>
      <c r="U275" s="26"/>
      <c r="V275" s="23"/>
      <c r="W275" s="26"/>
    </row>
    <row r="276" spans="1:47" s="32" customFormat="1">
      <c r="A276" s="28"/>
      <c r="B276" s="26"/>
      <c r="C276" s="28"/>
      <c r="D276" s="26"/>
      <c r="E276" s="28"/>
      <c r="F276" s="136"/>
      <c r="G276" s="28"/>
      <c r="H276" s="2"/>
      <c r="I276" s="28"/>
      <c r="J276" s="123"/>
      <c r="K276" s="123"/>
      <c r="L276" s="26"/>
      <c r="M276" s="123"/>
      <c r="N276" s="100"/>
      <c r="O276" s="142"/>
      <c r="P276" s="142"/>
      <c r="Q276" s="142"/>
      <c r="R276" s="142"/>
      <c r="S276" s="142"/>
      <c r="T276" s="142"/>
      <c r="U276" s="26"/>
      <c r="V276" s="23"/>
      <c r="W276" s="26"/>
    </row>
    <row r="277" spans="1:47" s="32" customFormat="1">
      <c r="A277" s="28"/>
      <c r="B277" s="26"/>
      <c r="C277" s="28"/>
      <c r="D277" s="26"/>
      <c r="E277" s="28"/>
      <c r="F277" s="136"/>
      <c r="G277" s="28"/>
      <c r="H277" s="2"/>
      <c r="I277" s="28"/>
      <c r="J277" s="123"/>
      <c r="K277" s="123"/>
      <c r="L277" s="26"/>
      <c r="M277" s="123"/>
      <c r="N277" s="100"/>
      <c r="O277" s="142"/>
      <c r="P277" s="142"/>
      <c r="Q277" s="142"/>
      <c r="R277" s="142"/>
      <c r="S277" s="142"/>
      <c r="T277" s="142"/>
      <c r="U277" s="3"/>
      <c r="V277" s="23"/>
      <c r="W277" s="26"/>
    </row>
    <row r="278" spans="1:47" s="32" customFormat="1">
      <c r="A278" s="2"/>
      <c r="B278" s="26"/>
      <c r="C278" s="28"/>
      <c r="D278" s="26"/>
      <c r="E278" s="28"/>
      <c r="F278" s="136"/>
      <c r="G278" s="28"/>
      <c r="H278" s="2"/>
      <c r="I278" s="28"/>
      <c r="J278" s="123"/>
      <c r="K278" s="123"/>
      <c r="L278" s="26"/>
      <c r="M278" s="123"/>
      <c r="N278" s="100"/>
      <c r="O278" s="142"/>
      <c r="P278" s="142"/>
      <c r="Q278" s="142"/>
      <c r="R278" s="142"/>
      <c r="S278" s="142"/>
      <c r="T278" s="142"/>
      <c r="U278" s="3"/>
      <c r="V278" s="23"/>
      <c r="W278" s="26"/>
    </row>
    <row r="279" spans="1:47" s="32" customFormat="1">
      <c r="A279" s="2"/>
      <c r="B279" s="26"/>
      <c r="C279" s="28"/>
      <c r="D279" s="26"/>
      <c r="E279" s="28"/>
      <c r="F279" s="136"/>
      <c r="G279" s="28"/>
      <c r="H279" s="2"/>
      <c r="I279" s="28"/>
      <c r="J279" s="123"/>
      <c r="K279" s="123"/>
      <c r="L279" s="26"/>
      <c r="M279" s="123"/>
      <c r="N279" s="100"/>
      <c r="O279" s="136"/>
      <c r="P279" s="136"/>
      <c r="Q279" s="136"/>
      <c r="R279" s="136"/>
      <c r="S279" s="136"/>
      <c r="T279" s="136"/>
      <c r="U279" s="3"/>
      <c r="V279" s="23"/>
      <c r="W279" s="26"/>
    </row>
    <row r="280" spans="1:47" s="32" customFormat="1">
      <c r="A280" s="2"/>
      <c r="B280" s="26"/>
      <c r="C280" s="28"/>
      <c r="D280" s="26"/>
      <c r="E280" s="28"/>
      <c r="F280" s="136"/>
      <c r="G280" s="2"/>
      <c r="H280" s="2"/>
      <c r="I280" s="28"/>
      <c r="J280" s="123"/>
      <c r="K280" s="123"/>
      <c r="L280" s="26"/>
      <c r="M280" s="123"/>
      <c r="N280" s="100"/>
      <c r="O280" s="136"/>
      <c r="P280" s="136"/>
      <c r="Q280" s="136"/>
      <c r="R280" s="136"/>
      <c r="S280" s="136"/>
      <c r="T280" s="136"/>
      <c r="U280" s="3"/>
      <c r="V280" s="23"/>
      <c r="W280" s="26"/>
    </row>
    <row r="281" spans="1:47" s="32" customFormat="1">
      <c r="A281" s="2"/>
      <c r="B281" s="26"/>
      <c r="C281" s="28"/>
      <c r="D281" s="26"/>
      <c r="E281" s="28"/>
      <c r="F281" s="136"/>
      <c r="G281" s="2"/>
      <c r="H281" s="2"/>
      <c r="I281" s="28"/>
      <c r="J281" s="123"/>
      <c r="K281" s="123"/>
      <c r="L281" s="26"/>
      <c r="M281" s="123"/>
      <c r="N281" s="100"/>
      <c r="O281" s="136"/>
      <c r="P281" s="136"/>
      <c r="Q281" s="136"/>
      <c r="R281" s="136"/>
      <c r="S281" s="136"/>
      <c r="T281" s="136"/>
      <c r="U281" s="3"/>
      <c r="V281" s="23"/>
      <c r="W281" s="26"/>
    </row>
    <row r="282" spans="1:47" s="32" customFormat="1">
      <c r="A282" s="2"/>
      <c r="B282" s="26"/>
      <c r="C282" s="28"/>
      <c r="D282" s="26"/>
      <c r="E282" s="28"/>
      <c r="F282" s="136"/>
      <c r="G282" s="2"/>
      <c r="H282" s="2"/>
      <c r="I282" s="28"/>
      <c r="J282" s="123"/>
      <c r="K282" s="123"/>
      <c r="L282" s="26"/>
      <c r="M282" s="123"/>
      <c r="N282" s="100"/>
      <c r="O282" s="136"/>
      <c r="P282" s="136"/>
      <c r="Q282" s="136"/>
      <c r="R282" s="136"/>
      <c r="S282" s="136"/>
      <c r="T282" s="136"/>
      <c r="U282" s="3"/>
      <c r="V282" s="23"/>
      <c r="W282" s="26"/>
    </row>
    <row r="283" spans="1:47" s="1" customFormat="1">
      <c r="A283" s="2"/>
      <c r="B283" s="3"/>
      <c r="C283" s="2"/>
      <c r="D283" s="3"/>
      <c r="E283" s="2"/>
      <c r="F283" s="136"/>
      <c r="G283" s="2"/>
      <c r="H283" s="2"/>
      <c r="I283" s="2"/>
      <c r="J283" s="100"/>
      <c r="K283" s="100"/>
      <c r="L283" s="3"/>
      <c r="M283" s="100"/>
      <c r="N283" s="100"/>
      <c r="O283" s="136"/>
      <c r="P283" s="136"/>
      <c r="Q283" s="136"/>
      <c r="R283" s="136"/>
      <c r="S283" s="136"/>
      <c r="T283" s="136"/>
      <c r="U283" s="3"/>
      <c r="V283" s="4"/>
      <c r="W283" s="2"/>
      <c r="AH283" s="32"/>
      <c r="AI283" s="32"/>
      <c r="AJ283" s="32"/>
      <c r="AK283" s="32"/>
      <c r="AL283" s="32"/>
      <c r="AM283" s="32"/>
      <c r="AN283" s="32"/>
      <c r="AO283" s="32"/>
      <c r="AP283" s="32"/>
      <c r="AQ283" s="32"/>
      <c r="AR283" s="32"/>
      <c r="AS283" s="32"/>
      <c r="AT283" s="32"/>
      <c r="AU283" s="32"/>
    </row>
    <row r="284" spans="1:47" s="1" customFormat="1">
      <c r="A284" s="2"/>
      <c r="B284" s="3"/>
      <c r="C284" s="2"/>
      <c r="D284" s="3"/>
      <c r="E284" s="2"/>
      <c r="F284" s="136"/>
      <c r="G284" s="2"/>
      <c r="H284" s="2"/>
      <c r="I284" s="2"/>
      <c r="J284" s="100"/>
      <c r="K284" s="100"/>
      <c r="L284" s="3"/>
      <c r="M284" s="100"/>
      <c r="N284" s="100"/>
      <c r="O284" s="136"/>
      <c r="P284" s="136"/>
      <c r="Q284" s="136"/>
      <c r="R284" s="136"/>
      <c r="S284" s="136"/>
      <c r="T284" s="136"/>
      <c r="U284" s="3"/>
      <c r="V284" s="4"/>
      <c r="W284" s="2"/>
      <c r="X284" s="31"/>
      <c r="AH284" s="32"/>
      <c r="AI284" s="32"/>
      <c r="AJ284" s="32"/>
      <c r="AK284" s="32"/>
      <c r="AL284" s="32"/>
      <c r="AM284" s="32"/>
      <c r="AN284" s="32"/>
      <c r="AO284" s="32"/>
      <c r="AP284" s="32"/>
      <c r="AQ284" s="32"/>
      <c r="AR284" s="32"/>
      <c r="AS284" s="32"/>
      <c r="AT284" s="32"/>
      <c r="AU284" s="32"/>
    </row>
    <row r="285" spans="1:47" s="1" customFormat="1">
      <c r="A285" s="2"/>
      <c r="B285" s="3"/>
      <c r="C285" s="2"/>
      <c r="D285" s="3"/>
      <c r="E285" s="2"/>
      <c r="F285" s="136"/>
      <c r="G285" s="2"/>
      <c r="H285" s="2"/>
      <c r="I285" s="2"/>
      <c r="J285" s="100"/>
      <c r="K285" s="100"/>
      <c r="L285" s="3"/>
      <c r="M285" s="100"/>
      <c r="N285" s="100"/>
      <c r="O285" s="136"/>
      <c r="P285" s="136"/>
      <c r="Q285" s="136"/>
      <c r="R285" s="136"/>
      <c r="S285" s="136"/>
      <c r="T285" s="136"/>
      <c r="U285" s="3"/>
      <c r="V285" s="4"/>
      <c r="W285" s="2"/>
      <c r="X285" s="31"/>
      <c r="AH285" s="32"/>
      <c r="AI285" s="32"/>
      <c r="AJ285" s="32"/>
      <c r="AK285" s="32"/>
      <c r="AL285" s="32"/>
      <c r="AM285" s="32"/>
      <c r="AN285" s="32"/>
      <c r="AO285" s="32"/>
      <c r="AP285" s="32"/>
      <c r="AQ285" s="32"/>
      <c r="AR285" s="32"/>
      <c r="AS285" s="32"/>
      <c r="AT285" s="32"/>
      <c r="AU285" s="32"/>
    </row>
    <row r="286" spans="1:47" s="1" customFormat="1">
      <c r="A286" s="2"/>
      <c r="B286" s="3"/>
      <c r="C286" s="2"/>
      <c r="D286" s="3"/>
      <c r="E286" s="2"/>
      <c r="F286" s="136"/>
      <c r="G286" s="2"/>
      <c r="H286" s="2"/>
      <c r="I286" s="2"/>
      <c r="J286" s="100"/>
      <c r="K286" s="100"/>
      <c r="L286" s="3"/>
      <c r="M286" s="100"/>
      <c r="N286" s="100"/>
      <c r="O286" s="136"/>
      <c r="P286" s="136"/>
      <c r="Q286" s="136"/>
      <c r="R286" s="136"/>
      <c r="S286" s="136"/>
      <c r="T286" s="136"/>
      <c r="U286" s="3"/>
      <c r="V286" s="4"/>
      <c r="W286" s="2"/>
      <c r="X286" s="31"/>
      <c r="AH286" s="32"/>
      <c r="AI286" s="32"/>
      <c r="AJ286" s="32"/>
      <c r="AK286" s="32"/>
      <c r="AL286" s="32"/>
      <c r="AM286" s="32"/>
      <c r="AN286" s="32"/>
      <c r="AO286" s="32"/>
      <c r="AP286" s="32"/>
      <c r="AQ286" s="32"/>
      <c r="AR286" s="32"/>
      <c r="AS286" s="32"/>
      <c r="AT286" s="32"/>
      <c r="AU286" s="32"/>
    </row>
    <row r="287" spans="1:47" s="1" customFormat="1">
      <c r="A287" s="2"/>
      <c r="B287" s="3"/>
      <c r="C287" s="2"/>
      <c r="D287" s="3"/>
      <c r="E287" s="2"/>
      <c r="F287" s="136"/>
      <c r="G287" s="2"/>
      <c r="H287" s="2"/>
      <c r="I287" s="2"/>
      <c r="J287" s="100"/>
      <c r="K287" s="100"/>
      <c r="L287" s="3"/>
      <c r="M287" s="100"/>
      <c r="N287" s="100"/>
      <c r="O287" s="136"/>
      <c r="P287" s="136"/>
      <c r="Q287" s="136"/>
      <c r="R287" s="136"/>
      <c r="S287" s="136"/>
      <c r="T287" s="136"/>
      <c r="U287" s="3"/>
      <c r="V287" s="3"/>
      <c r="W287" s="22"/>
      <c r="X287" s="2"/>
      <c r="AH287" s="32"/>
      <c r="AI287" s="32"/>
      <c r="AJ287" s="32"/>
      <c r="AK287" s="32"/>
      <c r="AL287" s="32"/>
      <c r="AM287" s="32"/>
      <c r="AN287" s="32"/>
      <c r="AO287" s="32"/>
      <c r="AP287" s="32"/>
      <c r="AQ287" s="32"/>
      <c r="AR287" s="32"/>
      <c r="AS287" s="32"/>
      <c r="AT287" s="32"/>
      <c r="AU287" s="32"/>
    </row>
    <row r="288" spans="1:47" s="1" customFormat="1">
      <c r="A288" s="2"/>
      <c r="B288" s="3"/>
      <c r="C288" s="2"/>
      <c r="D288" s="3"/>
      <c r="E288" s="2"/>
      <c r="F288" s="136"/>
      <c r="G288" s="2"/>
      <c r="H288" s="2"/>
      <c r="I288" s="2"/>
      <c r="J288" s="100"/>
      <c r="K288" s="100"/>
      <c r="L288" s="3"/>
      <c r="M288" s="100"/>
      <c r="N288" s="100"/>
      <c r="O288" s="136"/>
      <c r="P288" s="136"/>
      <c r="Q288" s="136"/>
      <c r="R288" s="136"/>
      <c r="S288" s="136"/>
      <c r="T288" s="136"/>
      <c r="U288" s="3"/>
      <c r="V288" s="3"/>
      <c r="W288" s="2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32"/>
      <c r="AI288" s="32"/>
      <c r="AJ288" s="32"/>
      <c r="AK288" s="32"/>
      <c r="AL288" s="32"/>
      <c r="AM288" s="32"/>
      <c r="AN288" s="32"/>
      <c r="AO288" s="32"/>
      <c r="AP288" s="32"/>
      <c r="AQ288" s="32"/>
      <c r="AR288" s="32"/>
      <c r="AS288" s="32"/>
      <c r="AT288" s="32"/>
      <c r="AU288" s="32"/>
    </row>
    <row r="289" spans="1:47" s="1" customFormat="1">
      <c r="A289" s="2"/>
      <c r="B289" s="3"/>
      <c r="C289" s="2"/>
      <c r="D289" s="3"/>
      <c r="E289" s="2"/>
      <c r="F289" s="136"/>
      <c r="G289" s="2"/>
      <c r="H289" s="2"/>
      <c r="I289" s="2"/>
      <c r="J289" s="100"/>
      <c r="K289" s="100"/>
      <c r="L289" s="3"/>
      <c r="M289" s="100"/>
      <c r="N289" s="100"/>
      <c r="O289" s="136"/>
      <c r="P289" s="136"/>
      <c r="Q289" s="136"/>
      <c r="R289" s="136"/>
      <c r="S289" s="136"/>
      <c r="T289" s="136"/>
      <c r="U289" s="3"/>
      <c r="V289" s="3"/>
      <c r="W289" s="2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32"/>
      <c r="AI289" s="32"/>
      <c r="AJ289" s="32"/>
      <c r="AK289" s="32"/>
      <c r="AL289" s="32"/>
      <c r="AM289" s="32"/>
      <c r="AN289" s="32"/>
      <c r="AO289" s="32"/>
      <c r="AP289" s="32"/>
      <c r="AQ289" s="32"/>
      <c r="AR289" s="32"/>
      <c r="AS289" s="32"/>
      <c r="AT289" s="32"/>
      <c r="AU289" s="32"/>
    </row>
    <row r="290" spans="1:47" s="1" customFormat="1">
      <c r="A290" s="2"/>
      <c r="B290" s="3"/>
      <c r="C290" s="2"/>
      <c r="D290" s="3"/>
      <c r="E290" s="2"/>
      <c r="F290" s="136"/>
      <c r="G290" s="2"/>
      <c r="H290" s="2"/>
      <c r="I290" s="2"/>
      <c r="J290" s="100"/>
      <c r="K290" s="100"/>
      <c r="L290" s="3"/>
      <c r="M290" s="100"/>
      <c r="N290" s="100"/>
      <c r="O290" s="136"/>
      <c r="P290" s="136"/>
      <c r="Q290" s="136"/>
      <c r="R290" s="136"/>
      <c r="S290" s="136"/>
      <c r="T290" s="136"/>
      <c r="U290" s="3"/>
      <c r="V290" s="3"/>
      <c r="W290" s="2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32"/>
      <c r="AI290" s="32"/>
      <c r="AJ290" s="32"/>
      <c r="AK290" s="32"/>
      <c r="AL290" s="32"/>
      <c r="AM290" s="32"/>
      <c r="AN290" s="32"/>
      <c r="AO290" s="32"/>
      <c r="AP290" s="32"/>
      <c r="AQ290" s="32"/>
      <c r="AR290" s="32"/>
      <c r="AS290" s="32"/>
      <c r="AT290" s="32"/>
      <c r="AU290" s="32"/>
    </row>
    <row r="291" spans="1:47" s="1" customFormat="1">
      <c r="A291" s="2"/>
      <c r="B291" s="3"/>
      <c r="C291" s="2"/>
      <c r="D291" s="3"/>
      <c r="E291" s="2"/>
      <c r="F291" s="136"/>
      <c r="G291" s="2"/>
      <c r="H291" s="2"/>
      <c r="I291" s="2"/>
      <c r="J291" s="100"/>
      <c r="K291" s="100"/>
      <c r="L291" s="3"/>
      <c r="M291" s="100"/>
      <c r="N291" s="100"/>
      <c r="O291" s="136"/>
      <c r="P291" s="136"/>
      <c r="Q291" s="136"/>
      <c r="R291" s="136"/>
      <c r="S291" s="136"/>
      <c r="T291" s="136"/>
      <c r="U291" s="3"/>
      <c r="V291" s="3"/>
      <c r="W291" s="2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32"/>
      <c r="AI291" s="32"/>
      <c r="AJ291" s="32"/>
      <c r="AK291" s="32"/>
      <c r="AL291" s="32"/>
      <c r="AM291" s="32"/>
      <c r="AN291" s="32"/>
      <c r="AO291" s="32"/>
      <c r="AP291" s="32"/>
      <c r="AQ291" s="32"/>
      <c r="AR291" s="32"/>
      <c r="AS291" s="32"/>
      <c r="AT291" s="32"/>
      <c r="AU291" s="32"/>
    </row>
    <row r="292" spans="1:47">
      <c r="AH292" s="32"/>
      <c r="AI292" s="32"/>
      <c r="AJ292" s="32"/>
    </row>
  </sheetData>
  <sheetProtection password="C9FF" sheet="1"/>
  <mergeCells count="1166">
    <mergeCell ref="A146:A150"/>
    <mergeCell ref="B146:B150"/>
    <mergeCell ref="C146:E150"/>
    <mergeCell ref="F146:F150"/>
    <mergeCell ref="Q158:R158"/>
    <mergeCell ref="K152:M152"/>
    <mergeCell ref="K154:M154"/>
    <mergeCell ref="Q156:R156"/>
    <mergeCell ref="K155:M155"/>
    <mergeCell ref="K157:M157"/>
    <mergeCell ref="BE146:BE150"/>
    <mergeCell ref="BF146:BF150"/>
    <mergeCell ref="BK146:BK150"/>
    <mergeCell ref="BG146:BG150"/>
    <mergeCell ref="BH146:BH150"/>
    <mergeCell ref="BI146:BI150"/>
    <mergeCell ref="BJ146:BJ150"/>
    <mergeCell ref="BC146:BC150"/>
    <mergeCell ref="BD146:BD150"/>
    <mergeCell ref="BA146:BA150"/>
    <mergeCell ref="BB146:BB150"/>
    <mergeCell ref="AC146:AC150"/>
    <mergeCell ref="AD146:AD150"/>
    <mergeCell ref="AE146:AE150"/>
    <mergeCell ref="AF146:AF150"/>
    <mergeCell ref="AG146:AG150"/>
    <mergeCell ref="AH146:AH150"/>
    <mergeCell ref="AO146:AO150"/>
    <mergeCell ref="AP146:AP150"/>
    <mergeCell ref="AS146:AS150"/>
    <mergeCell ref="AT146:AT150"/>
    <mergeCell ref="AK146:AK150"/>
    <mergeCell ref="S146:S150"/>
    <mergeCell ref="T146:T150"/>
    <mergeCell ref="U146:U150"/>
    <mergeCell ref="X146:X150"/>
    <mergeCell ref="BA141:BA145"/>
    <mergeCell ref="AJ141:AJ145"/>
    <mergeCell ref="AK141:AK145"/>
    <mergeCell ref="AL141:AL145"/>
    <mergeCell ref="AM141:AM145"/>
    <mergeCell ref="AP141:AP145"/>
    <mergeCell ref="AS141:AS145"/>
    <mergeCell ref="AT141:AT145"/>
    <mergeCell ref="AU141:AU145"/>
    <mergeCell ref="AO141:AO145"/>
    <mergeCell ref="AI146:AI150"/>
    <mergeCell ref="G146:H150"/>
    <mergeCell ref="I146:I150"/>
    <mergeCell ref="J146:J150"/>
    <mergeCell ref="O146:O150"/>
    <mergeCell ref="P146:P150"/>
    <mergeCell ref="Q146:Q150"/>
    <mergeCell ref="R146:R150"/>
    <mergeCell ref="Z146:Z150"/>
    <mergeCell ref="K146:K150"/>
    <mergeCell ref="L146:L150"/>
    <mergeCell ref="M146:M150"/>
    <mergeCell ref="N146:N150"/>
    <mergeCell ref="AL146:AL150"/>
    <mergeCell ref="AM146:AM150"/>
    <mergeCell ref="AN146:AN150"/>
    <mergeCell ref="AY146:AY150"/>
    <mergeCell ref="AZ146:AZ150"/>
    <mergeCell ref="AJ146:AJ150"/>
    <mergeCell ref="AA141:AA145"/>
    <mergeCell ref="AG141:AG145"/>
    <mergeCell ref="AH141:AH145"/>
    <mergeCell ref="AB141:AB145"/>
    <mergeCell ref="AC141:AC145"/>
    <mergeCell ref="AI141:AI145"/>
    <mergeCell ref="AD141:AD145"/>
    <mergeCell ref="AA146:AA150"/>
    <mergeCell ref="AB146:AB150"/>
    <mergeCell ref="BB141:BB145"/>
    <mergeCell ref="BC141:BC145"/>
    <mergeCell ref="X141:X145"/>
    <mergeCell ref="Y141:Y145"/>
    <mergeCell ref="Z141:Z145"/>
    <mergeCell ref="AV141:AV145"/>
    <mergeCell ref="AW141:AW145"/>
    <mergeCell ref="AX141:AX145"/>
    <mergeCell ref="AY141:AY145"/>
    <mergeCell ref="AZ141:AZ145"/>
    <mergeCell ref="Y146:Y150"/>
    <mergeCell ref="AU146:AU150"/>
    <mergeCell ref="AV146:AV150"/>
    <mergeCell ref="AW146:AW150"/>
    <mergeCell ref="AX146:AX150"/>
    <mergeCell ref="BK141:BK145"/>
    <mergeCell ref="BD141:BD145"/>
    <mergeCell ref="BE141:BE145"/>
    <mergeCell ref="BF141:BF145"/>
    <mergeCell ref="BG141:BG145"/>
    <mergeCell ref="BH141:BH145"/>
    <mergeCell ref="BI141:BI145"/>
    <mergeCell ref="BJ141:BJ145"/>
    <mergeCell ref="L141:L145"/>
    <mergeCell ref="M141:M145"/>
    <mergeCell ref="AX135:AX139"/>
    <mergeCell ref="AY135:AY139"/>
    <mergeCell ref="AL135:AL139"/>
    <mergeCell ref="AM135:AM139"/>
    <mergeCell ref="AN135:AN139"/>
    <mergeCell ref="AO135:AO139"/>
    <mergeCell ref="AP135:AP139"/>
    <mergeCell ref="AS135:AS139"/>
    <mergeCell ref="N141:N145"/>
    <mergeCell ref="O141:O145"/>
    <mergeCell ref="BG135:BG139"/>
    <mergeCell ref="BH135:BH139"/>
    <mergeCell ref="AE141:AE145"/>
    <mergeCell ref="AF141:AF145"/>
    <mergeCell ref="AD135:AD139"/>
    <mergeCell ref="AE135:AE139"/>
    <mergeCell ref="AN141:AN145"/>
    <mergeCell ref="U141:U145"/>
    <mergeCell ref="T141:T145"/>
    <mergeCell ref="P141:P145"/>
    <mergeCell ref="Q141:Q145"/>
    <mergeCell ref="R141:R145"/>
    <mergeCell ref="A141:A145"/>
    <mergeCell ref="B141:B145"/>
    <mergeCell ref="C141:E145"/>
    <mergeCell ref="F141:F145"/>
    <mergeCell ref="BI129:BI133"/>
    <mergeCell ref="BJ129:BJ133"/>
    <mergeCell ref="AZ135:AZ139"/>
    <mergeCell ref="BE135:BE139"/>
    <mergeCell ref="BI135:BI139"/>
    <mergeCell ref="BJ135:BJ139"/>
    <mergeCell ref="AI135:AI139"/>
    <mergeCell ref="AJ135:AJ139"/>
    <mergeCell ref="AK135:AK139"/>
    <mergeCell ref="AT135:AT139"/>
    <mergeCell ref="G141:H145"/>
    <mergeCell ref="I141:I145"/>
    <mergeCell ref="J141:J145"/>
    <mergeCell ref="K141:K145"/>
    <mergeCell ref="R135:R140"/>
    <mergeCell ref="S135:S140"/>
    <mergeCell ref="AF135:AF139"/>
    <mergeCell ref="AG135:AG139"/>
    <mergeCell ref="AH135:AH139"/>
    <mergeCell ref="L135:L140"/>
    <mergeCell ref="M135:M140"/>
    <mergeCell ref="N135:N140"/>
    <mergeCell ref="O135:O140"/>
    <mergeCell ref="U135:U140"/>
    <mergeCell ref="X135:X139"/>
    <mergeCell ref="Y135:Y139"/>
    <mergeCell ref="S141:S145"/>
    <mergeCell ref="BF135:BF139"/>
    <mergeCell ref="AF129:AF133"/>
    <mergeCell ref="AP129:AP133"/>
    <mergeCell ref="AS129:AS133"/>
    <mergeCell ref="Z129:Z133"/>
    <mergeCell ref="AI129:AI133"/>
    <mergeCell ref="AJ129:AJ133"/>
    <mergeCell ref="Z135:Z139"/>
    <mergeCell ref="AC135:AC139"/>
    <mergeCell ref="AA135:AA139"/>
    <mergeCell ref="BK129:BK133"/>
    <mergeCell ref="BA129:BA133"/>
    <mergeCell ref="BB129:BB133"/>
    <mergeCell ref="BC129:BC133"/>
    <mergeCell ref="BF129:BF133"/>
    <mergeCell ref="BK135:BK139"/>
    <mergeCell ref="BA135:BA139"/>
    <mergeCell ref="BB135:BB139"/>
    <mergeCell ref="BC135:BC139"/>
    <mergeCell ref="BD135:BD139"/>
    <mergeCell ref="K135:K140"/>
    <mergeCell ref="P135:P140"/>
    <mergeCell ref="Q123:Q128"/>
    <mergeCell ref="AZ123:AZ127"/>
    <mergeCell ref="BD123:BD127"/>
    <mergeCell ref="BA123:BA127"/>
    <mergeCell ref="R123:R128"/>
    <mergeCell ref="S123:S128"/>
    <mergeCell ref="U129:U134"/>
    <mergeCell ref="X129:X133"/>
    <mergeCell ref="R129:R134"/>
    <mergeCell ref="S129:S134"/>
    <mergeCell ref="T129:T134"/>
    <mergeCell ref="T135:T140"/>
    <mergeCell ref="P129:P134"/>
    <mergeCell ref="A135:A140"/>
    <mergeCell ref="F135:F140"/>
    <mergeCell ref="G135:H140"/>
    <mergeCell ref="I135:I140"/>
    <mergeCell ref="J135:J140"/>
    <mergeCell ref="AU135:AU139"/>
    <mergeCell ref="AV135:AV139"/>
    <mergeCell ref="AW135:AW139"/>
    <mergeCell ref="AZ129:AZ133"/>
    <mergeCell ref="Q135:Q140"/>
    <mergeCell ref="AA129:AA133"/>
    <mergeCell ref="AB129:AB133"/>
    <mergeCell ref="AC129:AC133"/>
    <mergeCell ref="AB135:AB139"/>
    <mergeCell ref="A117:A122"/>
    <mergeCell ref="F117:F122"/>
    <mergeCell ref="G117:H122"/>
    <mergeCell ref="I117:I122"/>
    <mergeCell ref="BH129:BH133"/>
    <mergeCell ref="Y129:Y133"/>
    <mergeCell ref="AL129:AL133"/>
    <mergeCell ref="AM129:AM133"/>
    <mergeCell ref="AN129:AN133"/>
    <mergeCell ref="BE129:BE133"/>
    <mergeCell ref="AT129:AT133"/>
    <mergeCell ref="AU129:AU133"/>
    <mergeCell ref="AV129:AV133"/>
    <mergeCell ref="AW129:AW133"/>
    <mergeCell ref="AX129:AX133"/>
    <mergeCell ref="AY129:AY133"/>
    <mergeCell ref="BD129:BD133"/>
    <mergeCell ref="Q129:Q134"/>
    <mergeCell ref="AO129:AO133"/>
    <mergeCell ref="AG129:AG133"/>
    <mergeCell ref="AH129:AH133"/>
    <mergeCell ref="AD129:AD133"/>
    <mergeCell ref="AE129:AE133"/>
    <mergeCell ref="AK129:AK133"/>
    <mergeCell ref="BG129:BG133"/>
    <mergeCell ref="L129:L134"/>
    <mergeCell ref="M129:M134"/>
    <mergeCell ref="N129:N134"/>
    <mergeCell ref="O129:O134"/>
    <mergeCell ref="U123:U128"/>
    <mergeCell ref="X123:X127"/>
    <mergeCell ref="O123:O128"/>
    <mergeCell ref="P123:P128"/>
    <mergeCell ref="J129:J134"/>
    <mergeCell ref="K129:K134"/>
    <mergeCell ref="J123:J128"/>
    <mergeCell ref="K123:K128"/>
    <mergeCell ref="A129:A134"/>
    <mergeCell ref="F129:F134"/>
    <mergeCell ref="G129:H134"/>
    <mergeCell ref="I129:I134"/>
    <mergeCell ref="A123:A128"/>
    <mergeCell ref="F123:F128"/>
    <mergeCell ref="G123:H128"/>
    <mergeCell ref="I123:I128"/>
    <mergeCell ref="N123:N128"/>
    <mergeCell ref="AN117:AN121"/>
    <mergeCell ref="AO117:AO121"/>
    <mergeCell ref="AF123:AF127"/>
    <mergeCell ref="BC123:BC127"/>
    <mergeCell ref="R117:R122"/>
    <mergeCell ref="BF123:BF127"/>
    <mergeCell ref="AL123:AL127"/>
    <mergeCell ref="AY123:AY127"/>
    <mergeCell ref="AS123:AS127"/>
    <mergeCell ref="AT123:AT127"/>
    <mergeCell ref="Y123:Y127"/>
    <mergeCell ref="AD123:AD127"/>
    <mergeCell ref="Z123:Z127"/>
    <mergeCell ref="BG123:BG127"/>
    <mergeCell ref="AY117:AY121"/>
    <mergeCell ref="AE117:AE121"/>
    <mergeCell ref="AF117:AF121"/>
    <mergeCell ref="AG117:AG121"/>
    <mergeCell ref="AK123:AK127"/>
    <mergeCell ref="AX123:AX127"/>
    <mergeCell ref="J117:J122"/>
    <mergeCell ref="K117:K122"/>
    <mergeCell ref="L117:L122"/>
    <mergeCell ref="M117:M122"/>
    <mergeCell ref="Y117:Y121"/>
    <mergeCell ref="Z117:Z121"/>
    <mergeCell ref="U117:U122"/>
    <mergeCell ref="BB117:BB121"/>
    <mergeCell ref="AU117:AU121"/>
    <mergeCell ref="AV117:AV121"/>
    <mergeCell ref="AS117:AS121"/>
    <mergeCell ref="AP117:AP121"/>
    <mergeCell ref="AM117:AM121"/>
    <mergeCell ref="AB117:AB121"/>
    <mergeCell ref="BB123:BB127"/>
    <mergeCell ref="BK117:BK121"/>
    <mergeCell ref="BJ117:BJ121"/>
    <mergeCell ref="BH123:BH127"/>
    <mergeCell ref="BI123:BI127"/>
    <mergeCell ref="BJ123:BJ127"/>
    <mergeCell ref="BK123:BK127"/>
    <mergeCell ref="BF117:BF121"/>
    <mergeCell ref="BG117:BG121"/>
    <mergeCell ref="AU123:AU127"/>
    <mergeCell ref="AV123:AV127"/>
    <mergeCell ref="T123:T128"/>
    <mergeCell ref="BE123:BE127"/>
    <mergeCell ref="L123:L128"/>
    <mergeCell ref="O117:O122"/>
    <mergeCell ref="P117:P122"/>
    <mergeCell ref="Q117:Q122"/>
    <mergeCell ref="M123:M128"/>
    <mergeCell ref="R105:R110"/>
    <mergeCell ref="S105:S110"/>
    <mergeCell ref="BA105:BA109"/>
    <mergeCell ref="BB105:BB109"/>
    <mergeCell ref="Z105:Z109"/>
    <mergeCell ref="AB105:AB109"/>
    <mergeCell ref="S111:S116"/>
    <mergeCell ref="U111:U116"/>
    <mergeCell ref="X111:X115"/>
    <mergeCell ref="P111:P116"/>
    <mergeCell ref="Q111:Q116"/>
    <mergeCell ref="BI111:BI115"/>
    <mergeCell ref="BB111:BB115"/>
    <mergeCell ref="BC111:BC115"/>
    <mergeCell ref="AM111:AM115"/>
    <mergeCell ref="BD111:BD115"/>
    <mergeCell ref="N117:N122"/>
    <mergeCell ref="S117:S122"/>
    <mergeCell ref="T117:T122"/>
    <mergeCell ref="X117:X121"/>
    <mergeCell ref="I111:I116"/>
    <mergeCell ref="J111:J116"/>
    <mergeCell ref="BK99:BK103"/>
    <mergeCell ref="BG99:BG103"/>
    <mergeCell ref="BA99:BA103"/>
    <mergeCell ref="BB99:BB103"/>
    <mergeCell ref="BC99:BC103"/>
    <mergeCell ref="M105:M110"/>
    <mergeCell ref="M111:M116"/>
    <mergeCell ref="N111:N116"/>
    <mergeCell ref="BE105:BE109"/>
    <mergeCell ref="BF105:BF109"/>
    <mergeCell ref="AE105:AE109"/>
    <mergeCell ref="Y111:Y115"/>
    <mergeCell ref="Z111:Z115"/>
    <mergeCell ref="AD105:AD109"/>
    <mergeCell ref="AA111:AA115"/>
    <mergeCell ref="I105:I110"/>
    <mergeCell ref="J105:J110"/>
    <mergeCell ref="R111:R116"/>
    <mergeCell ref="P105:P110"/>
    <mergeCell ref="O111:O116"/>
    <mergeCell ref="L105:L110"/>
    <mergeCell ref="L111:L116"/>
    <mergeCell ref="N105:N110"/>
    <mergeCell ref="BJ105:BJ109"/>
    <mergeCell ref="AU105:AU109"/>
    <mergeCell ref="AV105:AV109"/>
    <mergeCell ref="AW105:AW109"/>
    <mergeCell ref="BD105:BD109"/>
    <mergeCell ref="AH105:AH109"/>
    <mergeCell ref="BC105:BC109"/>
    <mergeCell ref="BJ111:BJ115"/>
    <mergeCell ref="BK111:BK115"/>
    <mergeCell ref="AN111:AN115"/>
    <mergeCell ref="AO111:AO115"/>
    <mergeCell ref="AP111:AP115"/>
    <mergeCell ref="BG111:BG115"/>
    <mergeCell ref="BH111:BH115"/>
    <mergeCell ref="BE111:BE115"/>
    <mergeCell ref="BF111:BF115"/>
    <mergeCell ref="BA111:BA115"/>
    <mergeCell ref="BI99:BI103"/>
    <mergeCell ref="BJ99:BJ103"/>
    <mergeCell ref="AD93:AD97"/>
    <mergeCell ref="AN93:AN97"/>
    <mergeCell ref="AM93:AM97"/>
    <mergeCell ref="AL93:AL97"/>
    <mergeCell ref="AE93:AE97"/>
    <mergeCell ref="AF93:AF97"/>
    <mergeCell ref="AP93:AP97"/>
    <mergeCell ref="AT93:AT97"/>
    <mergeCell ref="BG105:BG109"/>
    <mergeCell ref="BH105:BH109"/>
    <mergeCell ref="BI105:BI109"/>
    <mergeCell ref="AX111:AX115"/>
    <mergeCell ref="AY111:AY115"/>
    <mergeCell ref="AZ111:AZ115"/>
    <mergeCell ref="BK105:BK109"/>
    <mergeCell ref="I93:I98"/>
    <mergeCell ref="J93:J98"/>
    <mergeCell ref="K93:K98"/>
    <mergeCell ref="L93:L98"/>
    <mergeCell ref="K87:K92"/>
    <mergeCell ref="AC93:AC97"/>
    <mergeCell ref="M93:M98"/>
    <mergeCell ref="P93:P98"/>
    <mergeCell ref="Q99:Q104"/>
    <mergeCell ref="AB93:AB97"/>
    <mergeCell ref="AB99:AB103"/>
    <mergeCell ref="AI93:AI97"/>
    <mergeCell ref="AJ93:AJ97"/>
    <mergeCell ref="AF87:AF91"/>
    <mergeCell ref="AG87:AG91"/>
    <mergeCell ref="AC87:AC91"/>
    <mergeCell ref="AD87:AD91"/>
    <mergeCell ref="AE87:AE91"/>
    <mergeCell ref="AD99:AD103"/>
    <mergeCell ref="X99:X103"/>
    <mergeCell ref="Y99:Y103"/>
    <mergeCell ref="Z99:Z103"/>
    <mergeCell ref="AA99:AA103"/>
    <mergeCell ref="Z93:Z97"/>
    <mergeCell ref="AA93:AA97"/>
    <mergeCell ref="T87:T92"/>
    <mergeCell ref="L99:L104"/>
    <mergeCell ref="S93:S98"/>
    <mergeCell ref="U87:U92"/>
    <mergeCell ref="X87:X91"/>
    <mergeCell ref="Y87:Y91"/>
    <mergeCell ref="R87:R92"/>
    <mergeCell ref="L87:L92"/>
    <mergeCell ref="Y93:Y97"/>
    <mergeCell ref="Q93:Q98"/>
    <mergeCell ref="R93:R98"/>
    <mergeCell ref="U93:U98"/>
    <mergeCell ref="R99:R104"/>
    <mergeCell ref="S99:S104"/>
    <mergeCell ref="O99:O104"/>
    <mergeCell ref="P87:P92"/>
    <mergeCell ref="O87:O92"/>
    <mergeCell ref="AS93:AS97"/>
    <mergeCell ref="AG93:AG97"/>
    <mergeCell ref="AH93:AH97"/>
    <mergeCell ref="AO93:AO97"/>
    <mergeCell ref="Q87:Q92"/>
    <mergeCell ref="S87:S92"/>
    <mergeCell ref="Z87:Z91"/>
    <mergeCell ref="AA87:AA91"/>
    <mergeCell ref="AI87:AI91"/>
    <mergeCell ref="AS87:AS91"/>
    <mergeCell ref="AC99:AC103"/>
    <mergeCell ref="AO87:AO91"/>
    <mergeCell ref="AP87:AP91"/>
    <mergeCell ref="L75:L80"/>
    <mergeCell ref="J75:J80"/>
    <mergeCell ref="K75:K80"/>
    <mergeCell ref="AE75:AE79"/>
    <mergeCell ref="Y75:Y79"/>
    <mergeCell ref="R75:R80"/>
    <mergeCell ref="P75:P80"/>
    <mergeCell ref="O75:O80"/>
    <mergeCell ref="O81:O86"/>
    <mergeCell ref="J81:J86"/>
    <mergeCell ref="Q81:Q86"/>
    <mergeCell ref="Q75:Q80"/>
    <mergeCell ref="F75:F80"/>
    <mergeCell ref="G75:H80"/>
    <mergeCell ref="I75:I80"/>
    <mergeCell ref="AV81:AV85"/>
    <mergeCell ref="AC81:AC85"/>
    <mergeCell ref="AG81:AG85"/>
    <mergeCell ref="AH81:AH85"/>
    <mergeCell ref="AI81:AI85"/>
    <mergeCell ref="AD81:AD85"/>
    <mergeCell ref="AE81:AE85"/>
    <mergeCell ref="AL81:AL85"/>
    <mergeCell ref="AB81:AB85"/>
    <mergeCell ref="X81:X85"/>
    <mergeCell ref="K81:K86"/>
    <mergeCell ref="L81:L86"/>
    <mergeCell ref="M81:M86"/>
    <mergeCell ref="N81:N86"/>
    <mergeCell ref="R81:R86"/>
    <mergeCell ref="S81:S86"/>
    <mergeCell ref="T81:T86"/>
    <mergeCell ref="BK69:BK73"/>
    <mergeCell ref="Z69:Z73"/>
    <mergeCell ref="AA69:AA73"/>
    <mergeCell ref="AB69:AB73"/>
    <mergeCell ref="AC69:AC73"/>
    <mergeCell ref="BH69:BH73"/>
    <mergeCell ref="AS69:AS73"/>
    <mergeCell ref="AT69:AT73"/>
    <mergeCell ref="BF69:BF73"/>
    <mergeCell ref="BG69:BG73"/>
    <mergeCell ref="R69:R74"/>
    <mergeCell ref="S69:S74"/>
    <mergeCell ref="P69:P74"/>
    <mergeCell ref="S63:S68"/>
    <mergeCell ref="BI69:BI73"/>
    <mergeCell ref="BJ69:BJ73"/>
    <mergeCell ref="AW69:AW73"/>
    <mergeCell ref="AU69:AU73"/>
    <mergeCell ref="AV69:AV73"/>
    <mergeCell ref="BE69:BE73"/>
    <mergeCell ref="AP63:AP67"/>
    <mergeCell ref="AN63:AN67"/>
    <mergeCell ref="AO63:AO67"/>
    <mergeCell ref="AO69:AO73"/>
    <mergeCell ref="AP69:AP73"/>
    <mergeCell ref="BA57:BA61"/>
    <mergeCell ref="BJ57:BJ61"/>
    <mergeCell ref="BK57:BK61"/>
    <mergeCell ref="BE57:BE61"/>
    <mergeCell ref="BF57:BF61"/>
    <mergeCell ref="BG57:BG61"/>
    <mergeCell ref="BH57:BH61"/>
    <mergeCell ref="BI57:BI61"/>
    <mergeCell ref="BK63:BK67"/>
    <mergeCell ref="BC63:BC67"/>
    <mergeCell ref="BD63:BD67"/>
    <mergeCell ref="AX63:AX67"/>
    <mergeCell ref="BH63:BH67"/>
    <mergeCell ref="BI63:BI67"/>
    <mergeCell ref="BA63:BA67"/>
    <mergeCell ref="BI51:BI55"/>
    <mergeCell ref="AL51:AL55"/>
    <mergeCell ref="AM51:AM55"/>
    <mergeCell ref="AN51:AN55"/>
    <mergeCell ref="AO51:AO55"/>
    <mergeCell ref="AL63:AL67"/>
    <mergeCell ref="BG63:BG67"/>
    <mergeCell ref="AM63:AM67"/>
    <mergeCell ref="AV63:AV67"/>
    <mergeCell ref="AW63:AW67"/>
    <mergeCell ref="AU63:AU67"/>
    <mergeCell ref="AS63:AS67"/>
    <mergeCell ref="AT63:AT67"/>
    <mergeCell ref="AO57:AO61"/>
    <mergeCell ref="AP57:AP61"/>
    <mergeCell ref="AN57:AN61"/>
    <mergeCell ref="AL57:AL61"/>
    <mergeCell ref="I51:I56"/>
    <mergeCell ref="BJ45:BJ49"/>
    <mergeCell ref="AY51:AY55"/>
    <mergeCell ref="AZ51:AZ55"/>
    <mergeCell ref="AW51:AW55"/>
    <mergeCell ref="AX51:AX55"/>
    <mergeCell ref="BF45:BF49"/>
    <mergeCell ref="BH51:BH55"/>
    <mergeCell ref="BK45:BK49"/>
    <mergeCell ref="BH45:BH49"/>
    <mergeCell ref="AG45:AG49"/>
    <mergeCell ref="AS45:AS49"/>
    <mergeCell ref="AT45:AT49"/>
    <mergeCell ref="AU45:AU49"/>
    <mergeCell ref="BI45:BI49"/>
    <mergeCell ref="AY45:AY49"/>
    <mergeCell ref="AZ45:AZ49"/>
    <mergeCell ref="BA45:BA49"/>
    <mergeCell ref="J51:J56"/>
    <mergeCell ref="K51:K56"/>
    <mergeCell ref="L51:L56"/>
    <mergeCell ref="BG45:BG49"/>
    <mergeCell ref="AC51:AC55"/>
    <mergeCell ref="M51:M56"/>
    <mergeCell ref="O51:O56"/>
    <mergeCell ref="AX45:AX49"/>
    <mergeCell ref="J45:J50"/>
    <mergeCell ref="K45:K50"/>
    <mergeCell ref="BK51:BK55"/>
    <mergeCell ref="AV51:AV55"/>
    <mergeCell ref="AT51:AT55"/>
    <mergeCell ref="AU51:AU55"/>
    <mergeCell ref="J39:J44"/>
    <mergeCell ref="BC39:BC43"/>
    <mergeCell ref="AS39:AS43"/>
    <mergeCell ref="AT33:AT37"/>
    <mergeCell ref="BI39:BI43"/>
    <mergeCell ref="AZ33:AZ37"/>
    <mergeCell ref="AY33:AY37"/>
    <mergeCell ref="BE39:BE43"/>
    <mergeCell ref="BI33:BI37"/>
    <mergeCell ref="BF33:BF37"/>
    <mergeCell ref="BG33:BG37"/>
    <mergeCell ref="BH33:BH37"/>
    <mergeCell ref="A39:A44"/>
    <mergeCell ref="F39:F44"/>
    <mergeCell ref="G39:H44"/>
    <mergeCell ref="I39:I44"/>
    <mergeCell ref="AT39:AT43"/>
    <mergeCell ref="AU39:AU43"/>
    <mergeCell ref="AV39:AV43"/>
    <mergeCell ref="AX39:AX43"/>
    <mergeCell ref="AW39:AW43"/>
    <mergeCell ref="BF39:BF43"/>
    <mergeCell ref="AP39:AP43"/>
    <mergeCell ref="AL39:AL43"/>
    <mergeCell ref="AM39:AM43"/>
    <mergeCell ref="AN39:AN43"/>
    <mergeCell ref="AO39:AO43"/>
    <mergeCell ref="BE33:BE37"/>
    <mergeCell ref="BB33:BB37"/>
    <mergeCell ref="AU33:AU37"/>
    <mergeCell ref="AV33:AV37"/>
    <mergeCell ref="AW33:AW37"/>
    <mergeCell ref="BA33:BA37"/>
    <mergeCell ref="BC33:BC37"/>
    <mergeCell ref="BD33:BD37"/>
    <mergeCell ref="BA93:BA97"/>
    <mergeCell ref="BC81:BC85"/>
    <mergeCell ref="Q105:Q110"/>
    <mergeCell ref="BF75:BF79"/>
    <mergeCell ref="BG75:BG79"/>
    <mergeCell ref="BD93:BD97"/>
    <mergeCell ref="AF81:AF85"/>
    <mergeCell ref="AK81:AK85"/>
    <mergeCell ref="AU75:AU79"/>
    <mergeCell ref="AV75:AV79"/>
    <mergeCell ref="U75:U80"/>
    <mergeCell ref="U81:U86"/>
    <mergeCell ref="BJ33:BJ37"/>
    <mergeCell ref="BK33:BK37"/>
    <mergeCell ref="BK39:BK43"/>
    <mergeCell ref="BJ39:BJ43"/>
    <mergeCell ref="Q57:Q62"/>
    <mergeCell ref="R57:R62"/>
    <mergeCell ref="S57:S62"/>
    <mergeCell ref="T57:T62"/>
    <mergeCell ref="U57:U62"/>
    <mergeCell ref="BJ51:BJ55"/>
    <mergeCell ref="X51:X55"/>
    <mergeCell ref="Y51:Y55"/>
    <mergeCell ref="BJ63:BJ67"/>
    <mergeCell ref="AY57:AY61"/>
    <mergeCell ref="AZ57:AZ61"/>
    <mergeCell ref="AW57:AW61"/>
    <mergeCell ref="AX57:AX61"/>
    <mergeCell ref="N33:N38"/>
    <mergeCell ref="R33:R38"/>
    <mergeCell ref="T33:T38"/>
    <mergeCell ref="AD39:AD43"/>
    <mergeCell ref="AE39:AE43"/>
    <mergeCell ref="AC45:AC49"/>
    <mergeCell ref="M63:M68"/>
    <mergeCell ref="Z33:Z37"/>
    <mergeCell ref="AV111:AV115"/>
    <mergeCell ref="AW111:AW115"/>
    <mergeCell ref="AS33:AS37"/>
    <mergeCell ref="AU93:AU97"/>
    <mergeCell ref="AV45:AV49"/>
    <mergeCell ref="AW45:AW49"/>
    <mergeCell ref="AS75:AS79"/>
    <mergeCell ref="AT87:AT91"/>
    <mergeCell ref="AW99:AW103"/>
    <mergeCell ref="AV93:AV97"/>
    <mergeCell ref="N63:N68"/>
    <mergeCell ref="U63:U68"/>
    <mergeCell ref="AE63:AE67"/>
    <mergeCell ref="AF63:AF67"/>
    <mergeCell ref="AJ63:AJ67"/>
    <mergeCell ref="AB63:AB67"/>
    <mergeCell ref="AC63:AC67"/>
    <mergeCell ref="AD63:AD67"/>
    <mergeCell ref="Y57:Y61"/>
    <mergeCell ref="AM57:AM61"/>
    <mergeCell ref="AG57:AG61"/>
    <mergeCell ref="AH57:AH61"/>
    <mergeCell ref="AJ57:AJ61"/>
    <mergeCell ref="AK57:AK61"/>
    <mergeCell ref="O27:O32"/>
    <mergeCell ref="S33:S38"/>
    <mergeCell ref="Q27:Q32"/>
    <mergeCell ref="R27:R32"/>
    <mergeCell ref="AU111:AU115"/>
    <mergeCell ref="S27:S32"/>
    <mergeCell ref="AO33:AO37"/>
    <mergeCell ref="AP33:AP37"/>
    <mergeCell ref="AD33:AD37"/>
    <mergeCell ref="AB33:AB37"/>
    <mergeCell ref="AA33:AA37"/>
    <mergeCell ref="AB27:AB31"/>
    <mergeCell ref="AC27:AC31"/>
    <mergeCell ref="AK27:AK31"/>
    <mergeCell ref="AP27:AP31"/>
    <mergeCell ref="AM33:AM37"/>
    <mergeCell ref="AL33:AL37"/>
    <mergeCell ref="AC33:AC37"/>
    <mergeCell ref="AJ27:AJ31"/>
    <mergeCell ref="AI27:AI31"/>
    <mergeCell ref="AS51:AS55"/>
    <mergeCell ref="AK51:AK55"/>
    <mergeCell ref="AK63:AK67"/>
    <mergeCell ref="AI75:AI79"/>
    <mergeCell ref="AJ75:AJ79"/>
    <mergeCell ref="AK75:AK79"/>
    <mergeCell ref="AL75:AL79"/>
    <mergeCell ref="AM75:AM79"/>
    <mergeCell ref="AT75:AT79"/>
    <mergeCell ref="Z75:Z79"/>
    <mergeCell ref="AA75:AA79"/>
    <mergeCell ref="AN75:AN79"/>
    <mergeCell ref="AE123:AE127"/>
    <mergeCell ref="AM123:AM127"/>
    <mergeCell ref="AE33:AE37"/>
    <mergeCell ref="AF33:AF37"/>
    <mergeCell ref="AG33:AG37"/>
    <mergeCell ref="AJ33:AJ37"/>
    <mergeCell ref="AK33:AK37"/>
    <mergeCell ref="AF111:AF115"/>
    <mergeCell ref="AB39:AB43"/>
    <mergeCell ref="U33:U38"/>
    <mergeCell ref="X33:X37"/>
    <mergeCell ref="AN123:AN127"/>
    <mergeCell ref="AO123:AO127"/>
    <mergeCell ref="AA123:AA127"/>
    <mergeCell ref="AB123:AB127"/>
    <mergeCell ref="AC123:AC127"/>
    <mergeCell ref="AG123:AG127"/>
    <mergeCell ref="AH123:AH127"/>
    <mergeCell ref="AD75:AD79"/>
    <mergeCell ref="AO75:AO79"/>
    <mergeCell ref="AF75:AF79"/>
    <mergeCell ref="AG75:AG79"/>
    <mergeCell ref="AH75:AH79"/>
    <mergeCell ref="AO81:AO85"/>
    <mergeCell ref="AA81:AA85"/>
    <mergeCell ref="AJ81:AJ85"/>
    <mergeCell ref="AM81:AM85"/>
    <mergeCell ref="AN81:AN85"/>
    <mergeCell ref="Z81:Z85"/>
    <mergeCell ref="AC111:AC115"/>
    <mergeCell ref="X105:X109"/>
    <mergeCell ref="Y105:Y109"/>
    <mergeCell ref="G27:H32"/>
    <mergeCell ref="I27:I32"/>
    <mergeCell ref="J27:J32"/>
    <mergeCell ref="K27:K32"/>
    <mergeCell ref="AA117:AA121"/>
    <mergeCell ref="L45:L50"/>
    <mergeCell ref="M45:M50"/>
    <mergeCell ref="T99:T104"/>
    <mergeCell ref="T105:T110"/>
    <mergeCell ref="T111:T116"/>
    <mergeCell ref="P33:P38"/>
    <mergeCell ref="M27:M32"/>
    <mergeCell ref="N27:N32"/>
    <mergeCell ref="AP123:AP127"/>
    <mergeCell ref="AW123:AW127"/>
    <mergeCell ref="AW117:AW121"/>
    <mergeCell ref="AT117:AT121"/>
    <mergeCell ref="AS111:AS115"/>
    <mergeCell ref="U99:U104"/>
    <mergeCell ref="T93:T98"/>
    <mergeCell ref="AG111:AG115"/>
    <mergeCell ref="AF105:AF109"/>
    <mergeCell ref="AG105:AG109"/>
    <mergeCell ref="T27:T32"/>
    <mergeCell ref="U27:U32"/>
    <mergeCell ref="J33:J38"/>
    <mergeCell ref="K33:K38"/>
    <mergeCell ref="L27:L32"/>
    <mergeCell ref="L33:L38"/>
    <mergeCell ref="O33:O38"/>
    <mergeCell ref="AI123:AI127"/>
    <mergeCell ref="AJ123:AJ127"/>
    <mergeCell ref="A33:A38"/>
    <mergeCell ref="F33:F38"/>
    <mergeCell ref="G33:H38"/>
    <mergeCell ref="I33:I38"/>
    <mergeCell ref="X93:X97"/>
    <mergeCell ref="K39:K44"/>
    <mergeCell ref="L39:L44"/>
    <mergeCell ref="U51:U56"/>
    <mergeCell ref="T39:T44"/>
    <mergeCell ref="BI117:BI121"/>
    <mergeCell ref="BD117:BD121"/>
    <mergeCell ref="BE117:BE121"/>
    <mergeCell ref="AX117:AX121"/>
    <mergeCell ref="AZ117:AZ121"/>
    <mergeCell ref="BA117:BA121"/>
    <mergeCell ref="BC117:BC121"/>
    <mergeCell ref="BH117:BH121"/>
    <mergeCell ref="M39:M44"/>
    <mergeCell ref="O39:O44"/>
    <mergeCell ref="P39:P44"/>
    <mergeCell ref="Q39:Q44"/>
    <mergeCell ref="N39:N44"/>
    <mergeCell ref="T51:T56"/>
    <mergeCell ref="BG39:BG43"/>
    <mergeCell ref="BA39:BA43"/>
    <mergeCell ref="BB39:BB43"/>
    <mergeCell ref="BH39:BH43"/>
    <mergeCell ref="BD51:BD55"/>
    <mergeCell ref="BG51:BG55"/>
    <mergeCell ref="BA51:BA55"/>
    <mergeCell ref="BB51:BB55"/>
    <mergeCell ref="M33:M38"/>
    <mergeCell ref="AB111:AB115"/>
    <mergeCell ref="BH99:BH103"/>
    <mergeCell ref="AX105:AX109"/>
    <mergeCell ref="AS99:AS103"/>
    <mergeCell ref="AS105:AS109"/>
    <mergeCell ref="AT111:AT115"/>
    <mergeCell ref="AK111:AK115"/>
    <mergeCell ref="AL111:AL115"/>
    <mergeCell ref="AL99:AL103"/>
    <mergeCell ref="AX99:AX103"/>
    <mergeCell ref="BD99:BD103"/>
    <mergeCell ref="BF99:BF103"/>
    <mergeCell ref="BE99:BE103"/>
    <mergeCell ref="AZ105:AZ109"/>
    <mergeCell ref="AL105:AL109"/>
    <mergeCell ref="AM105:AM109"/>
    <mergeCell ref="AZ99:AZ103"/>
    <mergeCell ref="AY105:AY109"/>
    <mergeCell ref="AM99:AM103"/>
    <mergeCell ref="AT105:AT109"/>
    <mergeCell ref="AT99:AT103"/>
    <mergeCell ref="AU99:AU103"/>
    <mergeCell ref="AV99:AV103"/>
    <mergeCell ref="AC105:AC109"/>
    <mergeCell ref="BK75:BK79"/>
    <mergeCell ref="BG81:BG85"/>
    <mergeCell ref="BH81:BH85"/>
    <mergeCell ref="BK81:BK85"/>
    <mergeCell ref="BB45:BB49"/>
    <mergeCell ref="BD57:BD61"/>
    <mergeCell ref="BB63:BB67"/>
    <mergeCell ref="BB57:BB61"/>
    <mergeCell ref="BC57:BC61"/>
    <mergeCell ref="BC51:BC55"/>
    <mergeCell ref="BI93:BI97"/>
    <mergeCell ref="BJ93:BJ97"/>
    <mergeCell ref="BI87:BI91"/>
    <mergeCell ref="BJ87:BJ91"/>
    <mergeCell ref="BI75:BI79"/>
    <mergeCell ref="BJ75:BJ79"/>
    <mergeCell ref="BC87:BC91"/>
    <mergeCell ref="BD87:BD91"/>
    <mergeCell ref="BE87:BE91"/>
    <mergeCell ref="BF87:BF91"/>
    <mergeCell ref="BF81:BF85"/>
    <mergeCell ref="BH87:BH91"/>
    <mergeCell ref="BK93:BK97"/>
    <mergeCell ref="BI81:BI85"/>
    <mergeCell ref="BJ81:BJ85"/>
    <mergeCell ref="BD75:BD79"/>
    <mergeCell ref="BE75:BE79"/>
    <mergeCell ref="BE81:BE85"/>
    <mergeCell ref="BH93:BH97"/>
    <mergeCell ref="BG93:BG97"/>
    <mergeCell ref="BK87:BK91"/>
    <mergeCell ref="BD81:BD85"/>
    <mergeCell ref="BH75:BH79"/>
    <mergeCell ref="BD39:BD43"/>
    <mergeCell ref="AY39:AY43"/>
    <mergeCell ref="AZ39:AZ43"/>
    <mergeCell ref="BE51:BE55"/>
    <mergeCell ref="BF51:BF55"/>
    <mergeCell ref="AT57:AT61"/>
    <mergeCell ref="AU57:AU61"/>
    <mergeCell ref="AV57:AV61"/>
    <mergeCell ref="AZ75:AZ79"/>
    <mergeCell ref="AY63:AY67"/>
    <mergeCell ref="AZ63:AZ67"/>
    <mergeCell ref="AS57:AS61"/>
    <mergeCell ref="BF63:BF67"/>
    <mergeCell ref="AX81:AX85"/>
    <mergeCell ref="AW75:AW79"/>
    <mergeCell ref="AX69:AX73"/>
    <mergeCell ref="BB75:BB79"/>
    <mergeCell ref="AY69:AY73"/>
    <mergeCell ref="AZ69:AZ73"/>
    <mergeCell ref="BA69:BA73"/>
    <mergeCell ref="BC69:BC73"/>
    <mergeCell ref="AY75:AY79"/>
    <mergeCell ref="BA81:BA85"/>
    <mergeCell ref="BB81:BB85"/>
    <mergeCell ref="AY81:AY85"/>
    <mergeCell ref="AZ81:AZ85"/>
    <mergeCell ref="BA75:BA79"/>
    <mergeCell ref="BC45:BC49"/>
    <mergeCell ref="BD45:BD49"/>
    <mergeCell ref="BE45:BE49"/>
    <mergeCell ref="BE63:BE67"/>
    <mergeCell ref="AC117:AC121"/>
    <mergeCell ref="AD117:AD121"/>
    <mergeCell ref="AJ117:AJ121"/>
    <mergeCell ref="AI105:AI109"/>
    <mergeCell ref="AJ105:AJ109"/>
    <mergeCell ref="AE111:AE115"/>
    <mergeCell ref="AD111:AD115"/>
    <mergeCell ref="AX33:AX37"/>
    <mergeCell ref="AE99:AE103"/>
    <mergeCell ref="AF99:AF103"/>
    <mergeCell ref="AG99:AG103"/>
    <mergeCell ref="AH99:AH103"/>
    <mergeCell ref="AK117:AK121"/>
    <mergeCell ref="AL117:AL121"/>
    <mergeCell ref="AH117:AH121"/>
    <mergeCell ref="AI111:AI115"/>
    <mergeCell ref="AJ111:AJ115"/>
    <mergeCell ref="AK93:AK97"/>
    <mergeCell ref="AJ99:AJ103"/>
    <mergeCell ref="AK99:AK103"/>
    <mergeCell ref="AK105:AK109"/>
    <mergeCell ref="AU87:AU91"/>
    <mergeCell ref="AV87:AV91"/>
    <mergeCell ref="AH111:AH115"/>
    <mergeCell ref="AX87:AX91"/>
    <mergeCell ref="AW93:AW97"/>
    <mergeCell ref="AX93:AX97"/>
    <mergeCell ref="AP75:AP79"/>
    <mergeCell ref="AP81:AP85"/>
    <mergeCell ref="AW81:AW85"/>
    <mergeCell ref="AS81:AS85"/>
    <mergeCell ref="AT81:AT85"/>
    <mergeCell ref="AF69:AF73"/>
    <mergeCell ref="AK69:AK73"/>
    <mergeCell ref="T63:T68"/>
    <mergeCell ref="AI63:AI67"/>
    <mergeCell ref="AN69:AN73"/>
    <mergeCell ref="BB87:BB91"/>
    <mergeCell ref="BG87:BG91"/>
    <mergeCell ref="BA87:BA91"/>
    <mergeCell ref="AX75:AX79"/>
    <mergeCell ref="BC75:BC79"/>
    <mergeCell ref="BB69:BB73"/>
    <mergeCell ref="BD69:BD73"/>
    <mergeCell ref="AW87:AW91"/>
    <mergeCell ref="AY99:AY103"/>
    <mergeCell ref="AP99:AP103"/>
    <mergeCell ref="AN105:AN109"/>
    <mergeCell ref="AO105:AO109"/>
    <mergeCell ref="AP105:AP109"/>
    <mergeCell ref="AN99:AN103"/>
    <mergeCell ref="AO99:AO103"/>
    <mergeCell ref="AY87:AY91"/>
    <mergeCell ref="AZ87:AZ91"/>
    <mergeCell ref="AY93:AY97"/>
    <mergeCell ref="AZ93:AZ97"/>
    <mergeCell ref="BE93:BE97"/>
    <mergeCell ref="BF93:BF97"/>
    <mergeCell ref="BB93:BB97"/>
    <mergeCell ref="BC93:BC97"/>
    <mergeCell ref="AU81:AU85"/>
    <mergeCell ref="U105:U110"/>
    <mergeCell ref="AA105:AA109"/>
    <mergeCell ref="K57:K62"/>
    <mergeCell ref="N57:N62"/>
    <mergeCell ref="O57:O62"/>
    <mergeCell ref="X57:X61"/>
    <mergeCell ref="M57:M62"/>
    <mergeCell ref="T45:T50"/>
    <mergeCell ref="U45:U50"/>
    <mergeCell ref="AK87:AK91"/>
    <mergeCell ref="AL87:AL91"/>
    <mergeCell ref="AM87:AM91"/>
    <mergeCell ref="AN87:AN91"/>
    <mergeCell ref="S39:S44"/>
    <mergeCell ref="AB45:AB49"/>
    <mergeCell ref="Z57:Z61"/>
    <mergeCell ref="AA57:AA61"/>
    <mergeCell ref="AB57:AB61"/>
    <mergeCell ref="X39:X43"/>
    <mergeCell ref="AJ87:AJ91"/>
    <mergeCell ref="T69:T74"/>
    <mergeCell ref="U69:U74"/>
    <mergeCell ref="AG69:AG73"/>
    <mergeCell ref="AB75:AB79"/>
    <mergeCell ref="AC75:AC79"/>
    <mergeCell ref="AH69:AH73"/>
    <mergeCell ref="AI69:AI73"/>
    <mergeCell ref="AD69:AD73"/>
    <mergeCell ref="AB87:AB91"/>
    <mergeCell ref="AL69:AL73"/>
    <mergeCell ref="AM69:AM73"/>
    <mergeCell ref="O63:O68"/>
    <mergeCell ref="Y69:Y73"/>
    <mergeCell ref="AE69:AE73"/>
    <mergeCell ref="AJ39:AJ43"/>
    <mergeCell ref="AE57:AE61"/>
    <mergeCell ref="AF57:AF61"/>
    <mergeCell ref="Y63:Y67"/>
    <mergeCell ref="Z63:Z67"/>
    <mergeCell ref="AA63:AA67"/>
    <mergeCell ref="AG63:AG67"/>
    <mergeCell ref="AK39:AK43"/>
    <mergeCell ref="AE45:AE49"/>
    <mergeCell ref="AF45:AF49"/>
    <mergeCell ref="AI39:AI43"/>
    <mergeCell ref="AH39:AH43"/>
    <mergeCell ref="AG39:AG43"/>
    <mergeCell ref="AF39:AF43"/>
    <mergeCell ref="U39:U44"/>
    <mergeCell ref="Y39:Y43"/>
    <mergeCell ref="Z39:Z43"/>
    <mergeCell ref="L57:L62"/>
    <mergeCell ref="P57:P62"/>
    <mergeCell ref="Q51:Q56"/>
    <mergeCell ref="R51:R56"/>
    <mergeCell ref="I57:I62"/>
    <mergeCell ref="J57:J62"/>
    <mergeCell ref="G63:H68"/>
    <mergeCell ref="I63:I68"/>
    <mergeCell ref="J63:J68"/>
    <mergeCell ref="K63:K68"/>
    <mergeCell ref="L63:L68"/>
    <mergeCell ref="I69:I74"/>
    <mergeCell ref="J69:J74"/>
    <mergeCell ref="AJ51:AJ55"/>
    <mergeCell ref="AH33:AH37"/>
    <mergeCell ref="AI33:AI37"/>
    <mergeCell ref="K69:K74"/>
    <mergeCell ref="L69:L74"/>
    <mergeCell ref="M69:M74"/>
    <mergeCell ref="AH51:AH55"/>
    <mergeCell ref="AI51:AI55"/>
    <mergeCell ref="AD45:AD49"/>
    <mergeCell ref="AH45:AH49"/>
    <mergeCell ref="X45:X49"/>
    <mergeCell ref="AA39:AA43"/>
    <mergeCell ref="AC39:AC43"/>
    <mergeCell ref="Z51:Z55"/>
    <mergeCell ref="AA51:AA55"/>
    <mergeCell ref="AB51:AB55"/>
    <mergeCell ref="AA45:AA49"/>
    <mergeCell ref="Y33:Y37"/>
    <mergeCell ref="AI57:AI61"/>
    <mergeCell ref="AI117:AI121"/>
    <mergeCell ref="O105:O110"/>
    <mergeCell ref="O93:O98"/>
    <mergeCell ref="P63:P68"/>
    <mergeCell ref="R63:R68"/>
    <mergeCell ref="Q63:Q68"/>
    <mergeCell ref="Q69:Q74"/>
    <mergeCell ref="AH87:AH91"/>
    <mergeCell ref="X63:X67"/>
    <mergeCell ref="AP45:AP49"/>
    <mergeCell ref="AP51:AP55"/>
    <mergeCell ref="AN45:AN49"/>
    <mergeCell ref="AO45:AO49"/>
    <mergeCell ref="N93:N98"/>
    <mergeCell ref="P81:P86"/>
    <mergeCell ref="N75:N80"/>
    <mergeCell ref="Y81:Y85"/>
    <mergeCell ref="T75:T80"/>
    <mergeCell ref="X75:X79"/>
    <mergeCell ref="AM45:AM49"/>
    <mergeCell ref="AI45:AI49"/>
    <mergeCell ref="AJ45:AJ49"/>
    <mergeCell ref="AK45:AK49"/>
    <mergeCell ref="AL45:AL49"/>
    <mergeCell ref="AD51:AD55"/>
    <mergeCell ref="AE51:AE55"/>
    <mergeCell ref="AF51:AF55"/>
    <mergeCell ref="AG51:AG55"/>
    <mergeCell ref="AD57:AD61"/>
    <mergeCell ref="AJ69:AJ73"/>
    <mergeCell ref="O69:O74"/>
    <mergeCell ref="X69:X73"/>
    <mergeCell ref="A69:A74"/>
    <mergeCell ref="A45:A50"/>
    <mergeCell ref="A51:A56"/>
    <mergeCell ref="A99:A104"/>
    <mergeCell ref="A75:A80"/>
    <mergeCell ref="A111:A116"/>
    <mergeCell ref="A93:A98"/>
    <mergeCell ref="A81:A86"/>
    <mergeCell ref="A87:A92"/>
    <mergeCell ref="A105:A110"/>
    <mergeCell ref="F99:F104"/>
    <mergeCell ref="G99:H104"/>
    <mergeCell ref="A57:A62"/>
    <mergeCell ref="A63:A68"/>
    <mergeCell ref="F81:F86"/>
    <mergeCell ref="F87:F92"/>
    <mergeCell ref="F69:F74"/>
    <mergeCell ref="G69:H74"/>
    <mergeCell ref="F93:F98"/>
    <mergeCell ref="G93:H98"/>
    <mergeCell ref="F45:F50"/>
    <mergeCell ref="G57:H62"/>
    <mergeCell ref="F51:F56"/>
    <mergeCell ref="G51:H56"/>
    <mergeCell ref="F111:F116"/>
    <mergeCell ref="G111:H116"/>
    <mergeCell ref="F105:F110"/>
    <mergeCell ref="G105:H110"/>
    <mergeCell ref="BK27:BK31"/>
    <mergeCell ref="F57:F62"/>
    <mergeCell ref="F63:F68"/>
    <mergeCell ref="BF27:BF31"/>
    <mergeCell ref="BG27:BG31"/>
    <mergeCell ref="BH27:BH31"/>
    <mergeCell ref="BI27:BI31"/>
    <mergeCell ref="AZ27:AZ31"/>
    <mergeCell ref="S45:S50"/>
    <mergeCell ref="S51:S56"/>
    <mergeCell ref="P99:P104"/>
    <mergeCell ref="Z45:Z49"/>
    <mergeCell ref="I87:I92"/>
    <mergeCell ref="I81:I86"/>
    <mergeCell ref="G87:H92"/>
    <mergeCell ref="G81:H86"/>
    <mergeCell ref="O45:O50"/>
    <mergeCell ref="P45:P50"/>
    <mergeCell ref="M75:M80"/>
    <mergeCell ref="N69:N74"/>
    <mergeCell ref="I99:I104"/>
    <mergeCell ref="J99:J104"/>
    <mergeCell ref="K99:K104"/>
    <mergeCell ref="M87:M92"/>
    <mergeCell ref="M99:M104"/>
    <mergeCell ref="N99:N104"/>
    <mergeCell ref="N87:N92"/>
    <mergeCell ref="AH63:AH67"/>
    <mergeCell ref="Z27:Z31"/>
    <mergeCell ref="AC57:AC61"/>
    <mergeCell ref="AA27:AA31"/>
    <mergeCell ref="N45:N50"/>
    <mergeCell ref="G45:H50"/>
    <mergeCell ref="I45:I50"/>
    <mergeCell ref="J87:J92"/>
    <mergeCell ref="BJ27:BJ31"/>
    <mergeCell ref="Y27:Y31"/>
    <mergeCell ref="BE27:BE31"/>
    <mergeCell ref="BD27:BD31"/>
    <mergeCell ref="X27:X31"/>
    <mergeCell ref="AV27:AV31"/>
    <mergeCell ref="BC27:BC31"/>
    <mergeCell ref="AY27:AY31"/>
    <mergeCell ref="AT27:AT31"/>
    <mergeCell ref="K105:K110"/>
    <mergeCell ref="K111:K116"/>
    <mergeCell ref="Q33:Q38"/>
    <mergeCell ref="R39:R44"/>
    <mergeCell ref="AW27:AW31"/>
    <mergeCell ref="AX27:AX31"/>
    <mergeCell ref="AS27:AS31"/>
    <mergeCell ref="Y45:Y49"/>
    <mergeCell ref="N51:N56"/>
    <mergeCell ref="P51:P56"/>
    <mergeCell ref="Q45:Q50"/>
    <mergeCell ref="R45:R50"/>
    <mergeCell ref="S75:S80"/>
    <mergeCell ref="AO27:AO31"/>
    <mergeCell ref="AL27:AL31"/>
    <mergeCell ref="AM27:AM31"/>
    <mergeCell ref="AN33:AN37"/>
    <mergeCell ref="AN27:AN31"/>
    <mergeCell ref="AD27:AD31"/>
    <mergeCell ref="AF27:AF31"/>
    <mergeCell ref="BB27:BB31"/>
    <mergeCell ref="AU27:AU31"/>
    <mergeCell ref="O25:O26"/>
    <mergeCell ref="BA27:BA31"/>
    <mergeCell ref="S25:S26"/>
    <mergeCell ref="T25:T26"/>
    <mergeCell ref="U25:U26"/>
    <mergeCell ref="Q25:Q26"/>
    <mergeCell ref="P27:P32"/>
    <mergeCell ref="AE27:AE31"/>
    <mergeCell ref="M25:M26"/>
    <mergeCell ref="D25:E25"/>
    <mergeCell ref="E21:F22"/>
    <mergeCell ref="L25:L26"/>
    <mergeCell ref="K25:K26"/>
    <mergeCell ref="A1:H1"/>
    <mergeCell ref="A25:A26"/>
    <mergeCell ref="F25:F26"/>
    <mergeCell ref="G25:H26"/>
    <mergeCell ref="B25:C25"/>
    <mergeCell ref="R25:R26"/>
    <mergeCell ref="F27:F32"/>
    <mergeCell ref="G21:G22"/>
    <mergeCell ref="A4:B4"/>
    <mergeCell ref="E17:F17"/>
    <mergeCell ref="N25:N26"/>
    <mergeCell ref="I25:I26"/>
    <mergeCell ref="J25:J26"/>
    <mergeCell ref="A27:A32"/>
    <mergeCell ref="P25:P26"/>
    <mergeCell ref="AG27:AG31"/>
    <mergeCell ref="AH27:AH31"/>
  </mergeCells>
  <phoneticPr fontId="2" type="noConversion"/>
  <dataValidations count="2">
    <dataValidation type="list" allowBlank="1" showInputMessage="1" showErrorMessage="1" sqref="G11">
      <formula1>$C$53:$C$54</formula1>
    </dataValidation>
    <dataValidation type="list" allowBlank="1" showInputMessage="1" showErrorMessage="1" sqref="U27:U31 U33:U37 U39:U43 U45:U49 U51:U55 U57:U61 U63:U67 U69:U73 U75:U79 U81:U85 U87:U91 U93:U97 U99:U103 U105:U109 U111:U115 U117:U121 U123:U127 U129:U133 U135:U139">
      <formula1>$A$162:$A$180</formula1>
    </dataValidation>
  </dataValidations>
  <printOptions gridLines="1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82"/>
  <sheetViews>
    <sheetView zoomScale="75" workbookViewId="0">
      <selection sqref="A1:H1"/>
    </sheetView>
  </sheetViews>
  <sheetFormatPr defaultRowHeight="12.75"/>
  <cols>
    <col min="1" max="1" width="58.5703125" style="2" customWidth="1"/>
    <col min="2" max="2" width="10" style="2" bestFit="1" customWidth="1"/>
    <col min="3" max="16384" width="9.140625" style="2"/>
  </cols>
  <sheetData>
    <row r="1" spans="1:9" ht="18" customHeight="1">
      <c r="A1" s="246" t="s">
        <v>147</v>
      </c>
      <c r="B1" s="246"/>
      <c r="C1" s="246"/>
      <c r="D1" s="246"/>
      <c r="E1" s="246"/>
      <c r="F1" s="246"/>
      <c r="G1" s="246"/>
      <c r="H1" s="246"/>
    </row>
    <row r="2" spans="1:9" ht="18">
      <c r="A2" s="68" t="s">
        <v>108</v>
      </c>
      <c r="B2" s="185"/>
      <c r="C2" s="52"/>
      <c r="D2" s="185"/>
      <c r="E2" s="52"/>
      <c r="F2" s="143"/>
      <c r="G2" s="52"/>
      <c r="H2" s="52"/>
    </row>
    <row r="5" spans="1:9" ht="15.75">
      <c r="A5" s="6" t="s">
        <v>105</v>
      </c>
    </row>
    <row r="6" spans="1:9">
      <c r="A6" s="109" t="s">
        <v>114</v>
      </c>
      <c r="B6" s="228">
        <f>'D.A. A'!$B$6</f>
        <v>0</v>
      </c>
      <c r="D6" s="171" t="s">
        <v>123</v>
      </c>
      <c r="E6" s="171"/>
      <c r="F6" s="228" t="e">
        <f>'D.A. A'!$G$17</f>
        <v>#DIV/0!</v>
      </c>
      <c r="G6" s="206"/>
      <c r="H6" s="206"/>
    </row>
    <row r="7" spans="1:9">
      <c r="A7" s="109" t="s">
        <v>115</v>
      </c>
      <c r="B7" s="228">
        <f>'D.A. A'!$B$11</f>
        <v>0</v>
      </c>
      <c r="D7" s="89"/>
      <c r="E7" s="53"/>
      <c r="F7" s="28"/>
      <c r="G7" s="28"/>
      <c r="H7" s="28"/>
    </row>
    <row r="8" spans="1:9">
      <c r="A8" s="109" t="s">
        <v>116</v>
      </c>
      <c r="B8" s="228">
        <f>'D.A. A'!$B$20</f>
        <v>0</v>
      </c>
      <c r="D8" s="200" t="s">
        <v>124</v>
      </c>
      <c r="E8" s="200"/>
      <c r="F8" s="229">
        <f>'D.A. A'!$G$21</f>
        <v>0</v>
      </c>
      <c r="G8" s="32"/>
      <c r="H8" s="32"/>
    </row>
    <row r="9" spans="1:9">
      <c r="A9" s="109" t="s">
        <v>117</v>
      </c>
      <c r="B9" s="228">
        <f>'D.A. A'!$B$22</f>
        <v>0</v>
      </c>
      <c r="D9" s="93"/>
      <c r="E9" s="93"/>
      <c r="F9" s="28"/>
      <c r="G9" s="28"/>
      <c r="H9" s="28"/>
      <c r="I9" s="28"/>
    </row>
    <row r="10" spans="1:9">
      <c r="A10" s="28"/>
      <c r="B10" s="28"/>
      <c r="C10" s="28"/>
      <c r="D10" s="28"/>
      <c r="E10" s="28"/>
      <c r="F10" s="28"/>
      <c r="G10" s="28"/>
      <c r="H10" s="28"/>
      <c r="I10" s="28"/>
    </row>
    <row r="11" spans="1:9">
      <c r="A11" s="109" t="s">
        <v>62</v>
      </c>
      <c r="B11" s="228">
        <f>'D.A. A'!$N$152</f>
        <v>0</v>
      </c>
      <c r="C11" s="28"/>
      <c r="D11" s="28"/>
      <c r="E11" s="28"/>
      <c r="F11" s="28"/>
      <c r="G11" s="28"/>
      <c r="H11" s="28"/>
      <c r="I11" s="28"/>
    </row>
    <row r="12" spans="1:9">
      <c r="A12" s="109" t="s">
        <v>63</v>
      </c>
      <c r="B12" s="228" t="e">
        <f>IF(F6-B11&gt;0,F6-B11,0)</f>
        <v>#DIV/0!</v>
      </c>
      <c r="C12" s="28"/>
      <c r="D12" s="28"/>
      <c r="E12" s="28"/>
      <c r="F12" s="28"/>
      <c r="G12" s="28"/>
      <c r="H12" s="28"/>
      <c r="I12" s="28"/>
    </row>
    <row r="13" spans="1:9">
      <c r="A13" s="97" t="s">
        <v>109</v>
      </c>
      <c r="B13" s="230" t="e">
        <f>'D.A. A'!$N$157</f>
        <v>#DIV/0!</v>
      </c>
      <c r="C13" s="28"/>
      <c r="D13" s="28"/>
      <c r="E13" s="28"/>
      <c r="F13" s="28"/>
      <c r="G13" s="28"/>
      <c r="H13" s="28"/>
      <c r="I13" s="28"/>
    </row>
    <row r="14" spans="1:9">
      <c r="A14" s="28"/>
      <c r="B14" s="28"/>
      <c r="C14" s="28"/>
      <c r="D14" s="28"/>
      <c r="E14" s="28"/>
      <c r="F14" s="28"/>
      <c r="G14" s="28"/>
      <c r="H14" s="28"/>
      <c r="I14" s="28"/>
    </row>
    <row r="15" spans="1:9">
      <c r="A15" s="207" t="s">
        <v>92</v>
      </c>
      <c r="B15" s="220">
        <f>'D.A. A'!$S$156</f>
        <v>0</v>
      </c>
      <c r="C15" s="28"/>
      <c r="D15" s="28"/>
      <c r="E15" s="28"/>
      <c r="F15" s="28"/>
      <c r="G15" s="28"/>
      <c r="H15" s="28"/>
      <c r="I15" s="28"/>
    </row>
    <row r="16" spans="1:9">
      <c r="A16" s="97" t="s">
        <v>110</v>
      </c>
      <c r="B16" s="231" t="str">
        <f>'D.A. A'!$S$158</f>
        <v>N/A</v>
      </c>
      <c r="C16" s="28"/>
      <c r="D16" s="28"/>
      <c r="E16" s="28"/>
      <c r="F16" s="28"/>
      <c r="G16" s="28"/>
      <c r="H16" s="28"/>
      <c r="I16" s="28"/>
    </row>
    <row r="17" spans="1:9">
      <c r="A17" s="28"/>
      <c r="B17" s="28"/>
      <c r="C17" s="28"/>
      <c r="D17" s="28"/>
      <c r="E17" s="28"/>
      <c r="F17" s="28"/>
      <c r="G17" s="28"/>
      <c r="H17" s="28"/>
      <c r="I17" s="28"/>
    </row>
    <row r="18" spans="1:9">
      <c r="A18" s="28"/>
      <c r="B18" s="28"/>
      <c r="C18" s="28"/>
      <c r="D18" s="28"/>
      <c r="E18" s="28"/>
      <c r="F18" s="28"/>
      <c r="G18" s="28"/>
      <c r="H18" s="28"/>
      <c r="I18" s="28"/>
    </row>
    <row r="19" spans="1:9" ht="15.75">
      <c r="A19" s="6" t="s">
        <v>119</v>
      </c>
    </row>
    <row r="20" spans="1:9">
      <c r="A20" s="109" t="s">
        <v>114</v>
      </c>
      <c r="B20" s="228">
        <f>'D.A. B'!$B$6</f>
        <v>0</v>
      </c>
      <c r="D20" s="171" t="s">
        <v>123</v>
      </c>
      <c r="E20" s="171"/>
      <c r="F20" s="228" t="e">
        <f>'D.A. B'!$G$17</f>
        <v>#DIV/0!</v>
      </c>
      <c r="G20" s="206"/>
      <c r="H20" s="206"/>
      <c r="I20" s="123"/>
    </row>
    <row r="21" spans="1:9">
      <c r="A21" s="109" t="s">
        <v>115</v>
      </c>
      <c r="B21" s="228">
        <f>'D.A. B'!$B$11</f>
        <v>0</v>
      </c>
      <c r="D21" s="89"/>
      <c r="E21" s="53"/>
      <c r="F21" s="28"/>
      <c r="G21" s="28"/>
      <c r="H21" s="28"/>
      <c r="I21" s="28"/>
    </row>
    <row r="22" spans="1:9">
      <c r="A22" s="109" t="s">
        <v>116</v>
      </c>
      <c r="B22" s="228">
        <f>'D.A. B'!$B$20</f>
        <v>0</v>
      </c>
      <c r="D22" s="200" t="s">
        <v>124</v>
      </c>
      <c r="E22" s="200"/>
      <c r="F22" s="229">
        <f>'D.A. B'!$G$21</f>
        <v>0</v>
      </c>
      <c r="G22" s="32"/>
      <c r="H22" s="32"/>
      <c r="I22" s="232"/>
    </row>
    <row r="23" spans="1:9">
      <c r="A23" s="109" t="s">
        <v>117</v>
      </c>
      <c r="B23" s="228">
        <f>'D.A. B'!$B$22</f>
        <v>0</v>
      </c>
      <c r="D23" s="93"/>
      <c r="E23" s="93"/>
      <c r="F23" s="28"/>
      <c r="G23" s="28"/>
      <c r="H23" s="28"/>
      <c r="I23" s="28"/>
    </row>
    <row r="24" spans="1:9">
      <c r="A24" s="28"/>
      <c r="B24" s="28"/>
      <c r="C24" s="28"/>
      <c r="D24" s="28"/>
      <c r="E24" s="28"/>
      <c r="F24" s="28"/>
      <c r="G24" s="28"/>
      <c r="H24" s="28"/>
      <c r="I24" s="28"/>
    </row>
    <row r="25" spans="1:9">
      <c r="A25" s="109" t="s">
        <v>62</v>
      </c>
      <c r="B25" s="228">
        <f>'D.A. B'!$N$152</f>
        <v>0</v>
      </c>
      <c r="C25" s="28"/>
      <c r="D25" s="28"/>
      <c r="E25" s="28"/>
      <c r="F25" s="28"/>
      <c r="G25" s="28"/>
      <c r="H25" s="28"/>
      <c r="I25" s="28"/>
    </row>
    <row r="26" spans="1:9">
      <c r="A26" s="109" t="s">
        <v>63</v>
      </c>
      <c r="B26" s="228" t="e">
        <f>IF(F20-B25&gt;0,F20-B25,0)</f>
        <v>#DIV/0!</v>
      </c>
      <c r="C26" s="28"/>
      <c r="D26" s="28"/>
      <c r="E26" s="28"/>
      <c r="F26" s="28"/>
      <c r="G26" s="28"/>
      <c r="H26" s="28"/>
      <c r="I26" s="28"/>
    </row>
    <row r="27" spans="1:9">
      <c r="A27" s="97" t="s">
        <v>109</v>
      </c>
      <c r="B27" s="230">
        <f>'D.A. B'!$N$156</f>
        <v>0</v>
      </c>
      <c r="C27" s="28"/>
      <c r="D27" s="28"/>
      <c r="E27" s="28"/>
      <c r="F27" s="28"/>
      <c r="G27" s="28"/>
      <c r="H27" s="28"/>
      <c r="I27" s="28"/>
    </row>
    <row r="28" spans="1:9">
      <c r="A28" s="28"/>
      <c r="B28" s="28"/>
      <c r="C28" s="28"/>
      <c r="D28" s="28"/>
      <c r="E28" s="28"/>
      <c r="F28" s="28"/>
      <c r="G28" s="28"/>
      <c r="H28" s="28"/>
      <c r="I28" s="28"/>
    </row>
    <row r="29" spans="1:9">
      <c r="A29" s="207" t="s">
        <v>92</v>
      </c>
      <c r="B29" s="220">
        <f>'D.A. B'!$S$156</f>
        <v>0</v>
      </c>
      <c r="C29" s="28"/>
      <c r="D29" s="28"/>
      <c r="E29" s="28"/>
      <c r="F29" s="28"/>
      <c r="G29" s="28"/>
      <c r="H29" s="28"/>
      <c r="I29" s="28"/>
    </row>
    <row r="30" spans="1:9">
      <c r="A30" s="97" t="s">
        <v>110</v>
      </c>
      <c r="B30" s="231" t="str">
        <f>'D.A. B'!$S$158</f>
        <v>N/A</v>
      </c>
      <c r="C30" s="28"/>
      <c r="D30" s="28"/>
      <c r="E30" s="28"/>
      <c r="F30" s="28"/>
      <c r="G30" s="28"/>
      <c r="H30" s="28"/>
      <c r="I30" s="28"/>
    </row>
    <row r="31" spans="1:9">
      <c r="A31" s="28"/>
      <c r="B31" s="28"/>
      <c r="C31" s="28"/>
      <c r="D31" s="28"/>
      <c r="E31" s="28"/>
      <c r="F31" s="28"/>
      <c r="G31" s="28"/>
      <c r="H31" s="28"/>
      <c r="I31" s="28"/>
    </row>
    <row r="32" spans="1:9">
      <c r="A32" s="28"/>
      <c r="B32" s="28"/>
      <c r="C32" s="28"/>
      <c r="D32" s="28"/>
      <c r="E32" s="28"/>
      <c r="F32" s="28"/>
      <c r="G32" s="28"/>
      <c r="H32" s="28"/>
      <c r="I32" s="28"/>
    </row>
    <row r="33" spans="1:9" ht="15.75">
      <c r="A33" s="6" t="s">
        <v>120</v>
      </c>
      <c r="D33" s="28"/>
      <c r="E33" s="28"/>
      <c r="F33" s="28"/>
      <c r="G33" s="28"/>
      <c r="H33" s="28"/>
      <c r="I33" s="28"/>
    </row>
    <row r="34" spans="1:9">
      <c r="A34" s="109" t="s">
        <v>114</v>
      </c>
      <c r="B34" s="228">
        <f>'D.A. C'!$B$6</f>
        <v>0</v>
      </c>
      <c r="D34" s="171" t="s">
        <v>123</v>
      </c>
      <c r="E34" s="171"/>
      <c r="F34" s="228" t="e">
        <f>'D.A. C'!$G$17</f>
        <v>#DIV/0!</v>
      </c>
      <c r="G34" s="206"/>
      <c r="H34" s="206"/>
      <c r="I34" s="123"/>
    </row>
    <row r="35" spans="1:9">
      <c r="A35" s="109" t="s">
        <v>115</v>
      </c>
      <c r="B35" s="228">
        <f>'D.A. C'!$B$11</f>
        <v>0</v>
      </c>
      <c r="D35" s="89"/>
      <c r="E35" s="53"/>
      <c r="F35" s="28"/>
      <c r="G35" s="28"/>
      <c r="H35" s="28"/>
      <c r="I35" s="28"/>
    </row>
    <row r="36" spans="1:9">
      <c r="A36" s="109" t="s">
        <v>116</v>
      </c>
      <c r="B36" s="228">
        <f>'D.A. C'!$B$20</f>
        <v>0</v>
      </c>
      <c r="D36" s="200" t="s">
        <v>124</v>
      </c>
      <c r="E36" s="200"/>
      <c r="F36" s="229">
        <f>'D.A. C'!$G$21</f>
        <v>0</v>
      </c>
      <c r="G36" s="32"/>
      <c r="H36" s="32"/>
      <c r="I36" s="232"/>
    </row>
    <row r="37" spans="1:9">
      <c r="A37" s="109" t="s">
        <v>117</v>
      </c>
      <c r="B37" s="228">
        <f>'D.A. C'!$B$22</f>
        <v>0</v>
      </c>
      <c r="D37" s="93"/>
      <c r="E37" s="93"/>
      <c r="F37" s="28"/>
      <c r="G37" s="28"/>
      <c r="H37" s="28"/>
      <c r="I37" s="28"/>
    </row>
    <row r="38" spans="1:9">
      <c r="A38" s="28"/>
      <c r="B38" s="28"/>
      <c r="C38" s="28"/>
      <c r="D38" s="28"/>
      <c r="E38" s="28"/>
      <c r="F38" s="28"/>
      <c r="G38" s="28"/>
      <c r="H38" s="28"/>
      <c r="I38" s="28"/>
    </row>
    <row r="39" spans="1:9">
      <c r="A39" s="109" t="s">
        <v>62</v>
      </c>
      <c r="B39" s="228">
        <f>'D.A. C'!$N$152</f>
        <v>0</v>
      </c>
      <c r="C39" s="28"/>
      <c r="D39" s="28"/>
      <c r="E39" s="28"/>
      <c r="F39" s="28"/>
      <c r="G39" s="28"/>
      <c r="H39" s="28"/>
      <c r="I39" s="28"/>
    </row>
    <row r="40" spans="1:9">
      <c r="A40" s="109" t="s">
        <v>63</v>
      </c>
      <c r="B40" s="228" t="e">
        <f>IF(F34-B39&gt;0,F34-B39,0)</f>
        <v>#DIV/0!</v>
      </c>
      <c r="C40" s="28"/>
      <c r="D40" s="28"/>
      <c r="E40" s="28"/>
      <c r="F40" s="28"/>
      <c r="G40" s="28"/>
      <c r="H40" s="28"/>
      <c r="I40" s="28"/>
    </row>
    <row r="41" spans="1:9">
      <c r="A41" s="97" t="s">
        <v>109</v>
      </c>
      <c r="B41" s="230">
        <f>'D.A. C'!$N$156</f>
        <v>0</v>
      </c>
      <c r="C41" s="28"/>
      <c r="D41" s="28"/>
      <c r="E41" s="28"/>
      <c r="F41" s="28"/>
      <c r="G41" s="28"/>
      <c r="H41" s="28"/>
      <c r="I41" s="28"/>
    </row>
    <row r="42" spans="1:9">
      <c r="A42" s="28"/>
      <c r="B42" s="28"/>
      <c r="C42" s="28"/>
      <c r="D42" s="28"/>
      <c r="E42" s="28"/>
      <c r="F42" s="28"/>
      <c r="G42" s="28"/>
      <c r="H42" s="28"/>
      <c r="I42" s="28"/>
    </row>
    <row r="43" spans="1:9">
      <c r="A43" s="207" t="s">
        <v>92</v>
      </c>
      <c r="B43" s="220">
        <f>'D.A. C'!$S$156</f>
        <v>0</v>
      </c>
      <c r="C43" s="28"/>
      <c r="D43" s="28"/>
      <c r="E43" s="28"/>
      <c r="F43" s="28"/>
      <c r="G43" s="28"/>
      <c r="H43" s="28"/>
      <c r="I43" s="28"/>
    </row>
    <row r="44" spans="1:9">
      <c r="A44" s="97" t="s">
        <v>110</v>
      </c>
      <c r="B44" s="231" t="str">
        <f>'D.A. C'!$S$158</f>
        <v>N/A</v>
      </c>
      <c r="C44" s="28"/>
      <c r="D44" s="28"/>
      <c r="E44" s="28"/>
      <c r="F44" s="28"/>
      <c r="G44" s="28"/>
      <c r="H44" s="28"/>
      <c r="I44" s="28"/>
    </row>
    <row r="45" spans="1:9">
      <c r="A45" s="28"/>
      <c r="B45" s="28"/>
      <c r="C45" s="28"/>
      <c r="D45" s="28"/>
      <c r="E45" s="28"/>
      <c r="F45" s="28"/>
      <c r="G45" s="28"/>
      <c r="H45" s="28"/>
      <c r="I45" s="28"/>
    </row>
    <row r="46" spans="1:9">
      <c r="A46" s="28"/>
      <c r="B46" s="28"/>
      <c r="C46" s="28"/>
      <c r="D46" s="28"/>
      <c r="E46" s="28"/>
      <c r="F46" s="28"/>
      <c r="G46" s="28"/>
      <c r="H46" s="28"/>
      <c r="I46" s="28"/>
    </row>
    <row r="47" spans="1:9" ht="15.75">
      <c r="A47" s="6" t="s">
        <v>121</v>
      </c>
      <c r="D47" s="28"/>
      <c r="E47" s="28"/>
      <c r="F47" s="28"/>
      <c r="G47" s="28"/>
      <c r="H47" s="28"/>
      <c r="I47" s="28"/>
    </row>
    <row r="48" spans="1:9">
      <c r="A48" s="109" t="s">
        <v>114</v>
      </c>
      <c r="B48" s="228">
        <f>'D.A. D'!$B$6</f>
        <v>0</v>
      </c>
      <c r="D48" s="171" t="s">
        <v>123</v>
      </c>
      <c r="E48" s="171"/>
      <c r="F48" s="228" t="e">
        <f>'D.A. D'!$G$17</f>
        <v>#DIV/0!</v>
      </c>
      <c r="G48" s="206"/>
      <c r="H48" s="206"/>
      <c r="I48" s="123"/>
    </row>
    <row r="49" spans="1:9">
      <c r="A49" s="109" t="s">
        <v>115</v>
      </c>
      <c r="B49" s="228">
        <f>'D.A. D'!$B$11</f>
        <v>0</v>
      </c>
      <c r="D49" s="89"/>
      <c r="E49" s="53"/>
      <c r="F49" s="28"/>
      <c r="G49" s="28"/>
      <c r="H49" s="28"/>
      <c r="I49" s="28"/>
    </row>
    <row r="50" spans="1:9">
      <c r="A50" s="109" t="s">
        <v>116</v>
      </c>
      <c r="B50" s="228">
        <f>'D.A. D'!$B$20</f>
        <v>0</v>
      </c>
      <c r="D50" s="200" t="s">
        <v>124</v>
      </c>
      <c r="E50" s="200"/>
      <c r="F50" s="229">
        <f>'D.A. D'!$G$21</f>
        <v>0</v>
      </c>
      <c r="G50" s="32"/>
      <c r="H50" s="32"/>
      <c r="I50" s="232"/>
    </row>
    <row r="51" spans="1:9">
      <c r="A51" s="109" t="s">
        <v>117</v>
      </c>
      <c r="B51" s="228">
        <f>'D.A. D'!$B$22</f>
        <v>0</v>
      </c>
      <c r="D51" s="93"/>
      <c r="E51" s="93"/>
      <c r="F51" s="28"/>
      <c r="G51" s="28"/>
      <c r="H51" s="28"/>
      <c r="I51" s="28"/>
    </row>
    <row r="52" spans="1:9">
      <c r="A52" s="28"/>
      <c r="B52" s="28"/>
      <c r="C52" s="28"/>
      <c r="D52" s="28"/>
      <c r="E52" s="28"/>
      <c r="F52" s="28"/>
      <c r="G52" s="28"/>
      <c r="H52" s="28"/>
      <c r="I52" s="28"/>
    </row>
    <row r="53" spans="1:9">
      <c r="A53" s="109" t="s">
        <v>62</v>
      </c>
      <c r="B53" s="228">
        <f>'D.A. D'!$N$152</f>
        <v>0</v>
      </c>
      <c r="C53" s="28"/>
      <c r="D53" s="28"/>
      <c r="E53" s="28"/>
      <c r="F53" s="28"/>
      <c r="G53" s="28"/>
      <c r="H53" s="28"/>
      <c r="I53" s="28"/>
    </row>
    <row r="54" spans="1:9">
      <c r="A54" s="109" t="s">
        <v>63</v>
      </c>
      <c r="B54" s="228" t="e">
        <f>IF(F48-B53&gt;0,F48-B53,0)</f>
        <v>#DIV/0!</v>
      </c>
      <c r="C54" s="28"/>
      <c r="D54" s="28"/>
      <c r="E54" s="28"/>
      <c r="F54" s="28"/>
      <c r="G54" s="28"/>
      <c r="H54" s="28"/>
      <c r="I54" s="28"/>
    </row>
    <row r="55" spans="1:9">
      <c r="A55" s="97" t="s">
        <v>109</v>
      </c>
      <c r="B55" s="230">
        <f>'D.A. D'!$N$156</f>
        <v>0</v>
      </c>
      <c r="C55" s="28"/>
      <c r="D55" s="28"/>
      <c r="E55" s="28"/>
      <c r="F55" s="28"/>
      <c r="G55" s="28"/>
      <c r="H55" s="28"/>
      <c r="I55" s="28"/>
    </row>
    <row r="56" spans="1:9">
      <c r="A56" s="28"/>
      <c r="B56" s="28"/>
      <c r="C56" s="28"/>
      <c r="D56" s="28"/>
      <c r="E56" s="28"/>
      <c r="F56" s="28"/>
      <c r="G56" s="28"/>
      <c r="H56" s="28"/>
      <c r="I56" s="28"/>
    </row>
    <row r="57" spans="1:9">
      <c r="A57" s="207" t="s">
        <v>92</v>
      </c>
      <c r="B57" s="220">
        <f>'D.A. D'!$S$156</f>
        <v>0</v>
      </c>
      <c r="C57" s="28"/>
      <c r="D57" s="28"/>
      <c r="E57" s="28"/>
      <c r="F57" s="28"/>
      <c r="G57" s="28"/>
      <c r="H57" s="28"/>
      <c r="I57" s="28"/>
    </row>
    <row r="58" spans="1:9">
      <c r="A58" s="97" t="s">
        <v>110</v>
      </c>
      <c r="B58" s="231" t="str">
        <f>'D.A. D'!$S$158</f>
        <v>N/A</v>
      </c>
      <c r="C58" s="28"/>
      <c r="D58" s="28"/>
      <c r="E58" s="28"/>
      <c r="F58" s="28"/>
      <c r="G58" s="28"/>
      <c r="H58" s="28"/>
      <c r="I58" s="28"/>
    </row>
    <row r="59" spans="1:9">
      <c r="A59" s="42"/>
      <c r="B59" s="233"/>
      <c r="C59" s="28"/>
      <c r="D59" s="28"/>
      <c r="E59" s="28"/>
      <c r="F59" s="28"/>
      <c r="G59" s="28"/>
      <c r="H59" s="28"/>
      <c r="I59" s="28"/>
    </row>
    <row r="60" spans="1:9">
      <c r="A60" s="42"/>
      <c r="B60" s="233"/>
      <c r="C60" s="28"/>
      <c r="D60" s="28"/>
      <c r="E60" s="28"/>
      <c r="F60" s="28"/>
      <c r="G60" s="28"/>
      <c r="H60" s="28"/>
      <c r="I60" s="28"/>
    </row>
    <row r="61" spans="1:9" ht="15.75">
      <c r="A61" s="6" t="s">
        <v>122</v>
      </c>
      <c r="D61" s="28"/>
      <c r="E61" s="28"/>
      <c r="F61" s="28"/>
      <c r="G61" s="28"/>
      <c r="H61" s="28"/>
      <c r="I61" s="28"/>
    </row>
    <row r="62" spans="1:9">
      <c r="A62" s="109" t="s">
        <v>114</v>
      </c>
      <c r="B62" s="228">
        <f>'D.A. E'!$B$6</f>
        <v>0</v>
      </c>
      <c r="D62" s="171" t="s">
        <v>123</v>
      </c>
      <c r="E62" s="171"/>
      <c r="F62" s="228" t="e">
        <f>'D.A. E'!$G$17</f>
        <v>#DIV/0!</v>
      </c>
      <c r="G62" s="206"/>
      <c r="H62" s="206"/>
      <c r="I62" s="123"/>
    </row>
    <row r="63" spans="1:9">
      <c r="A63" s="109" t="s">
        <v>115</v>
      </c>
      <c r="B63" s="228">
        <f>'D.A. E'!$B$11</f>
        <v>0</v>
      </c>
      <c r="D63" s="89"/>
      <c r="E63" s="53"/>
      <c r="F63" s="28"/>
      <c r="G63" s="28"/>
      <c r="H63" s="28"/>
      <c r="I63" s="28"/>
    </row>
    <row r="64" spans="1:9">
      <c r="A64" s="109" t="s">
        <v>116</v>
      </c>
      <c r="B64" s="228">
        <f>'D.A. E'!$B$20</f>
        <v>0</v>
      </c>
      <c r="D64" s="200" t="s">
        <v>124</v>
      </c>
      <c r="E64" s="200"/>
      <c r="F64" s="229">
        <f>'D.A. E'!$G$21</f>
        <v>0</v>
      </c>
      <c r="G64" s="32"/>
      <c r="H64" s="32"/>
      <c r="I64" s="232"/>
    </row>
    <row r="65" spans="1:9">
      <c r="A65" s="109" t="s">
        <v>117</v>
      </c>
      <c r="B65" s="228">
        <f>'D.A. E'!$B$22</f>
        <v>0</v>
      </c>
      <c r="D65" s="93"/>
      <c r="E65" s="93"/>
      <c r="F65" s="28"/>
      <c r="G65" s="28"/>
      <c r="H65" s="28"/>
      <c r="I65" s="28"/>
    </row>
    <row r="66" spans="1:9">
      <c r="A66" s="28"/>
      <c r="B66" s="28"/>
      <c r="C66" s="28"/>
      <c r="D66" s="28"/>
      <c r="E66" s="28"/>
      <c r="F66" s="28"/>
      <c r="G66" s="28"/>
      <c r="H66" s="28"/>
      <c r="I66" s="28"/>
    </row>
    <row r="67" spans="1:9">
      <c r="A67" s="109" t="s">
        <v>62</v>
      </c>
      <c r="B67" s="228">
        <f>'D.A. E'!$N$152</f>
        <v>0</v>
      </c>
      <c r="C67" s="28"/>
      <c r="D67" s="28"/>
      <c r="E67" s="28"/>
      <c r="F67" s="28"/>
      <c r="G67" s="28"/>
      <c r="H67" s="28"/>
      <c r="I67" s="28"/>
    </row>
    <row r="68" spans="1:9">
      <c r="A68" s="109" t="s">
        <v>63</v>
      </c>
      <c r="B68" s="228" t="e">
        <f>IF(F62-B67&gt;0,F62-B67,0)</f>
        <v>#DIV/0!</v>
      </c>
      <c r="C68" s="28"/>
      <c r="D68" s="28"/>
      <c r="E68" s="28"/>
      <c r="F68" s="28"/>
      <c r="G68" s="28"/>
      <c r="H68" s="28"/>
      <c r="I68" s="28"/>
    </row>
    <row r="69" spans="1:9">
      <c r="A69" s="97" t="s">
        <v>109</v>
      </c>
      <c r="B69" s="230">
        <f>'D.A. E'!$N$156</f>
        <v>0</v>
      </c>
      <c r="C69" s="28"/>
      <c r="D69" s="28"/>
      <c r="E69" s="28"/>
      <c r="F69" s="28"/>
      <c r="G69" s="28"/>
      <c r="H69" s="28"/>
      <c r="I69" s="28"/>
    </row>
    <row r="70" spans="1:9">
      <c r="A70" s="28"/>
      <c r="B70" s="28"/>
      <c r="C70" s="28"/>
      <c r="D70" s="28"/>
      <c r="E70" s="28"/>
      <c r="F70" s="28"/>
      <c r="G70" s="28"/>
      <c r="H70" s="28"/>
      <c r="I70" s="28"/>
    </row>
    <row r="71" spans="1:9">
      <c r="A71" s="207" t="s">
        <v>92</v>
      </c>
      <c r="B71" s="220">
        <f>'D.A. E'!$S$156</f>
        <v>0</v>
      </c>
      <c r="C71" s="28"/>
      <c r="D71" s="28"/>
      <c r="E71" s="28"/>
      <c r="F71" s="28"/>
      <c r="G71" s="28"/>
      <c r="H71" s="28"/>
      <c r="I71" s="28"/>
    </row>
    <row r="72" spans="1:9">
      <c r="A72" s="97" t="s">
        <v>110</v>
      </c>
      <c r="B72" s="231" t="str">
        <f>'D.A. E'!$S$158</f>
        <v>N/A</v>
      </c>
      <c r="C72" s="28"/>
      <c r="D72" s="28"/>
      <c r="E72" s="28"/>
      <c r="F72" s="28"/>
      <c r="G72" s="28"/>
      <c r="H72" s="28"/>
      <c r="I72" s="28"/>
    </row>
    <row r="73" spans="1:9">
      <c r="A73" s="42"/>
      <c r="B73" s="233"/>
      <c r="C73" s="28"/>
      <c r="D73" s="28"/>
      <c r="E73" s="28"/>
      <c r="F73" s="28"/>
      <c r="G73" s="28"/>
      <c r="H73" s="28"/>
      <c r="I73" s="28"/>
    </row>
    <row r="74" spans="1:9">
      <c r="A74" s="42"/>
      <c r="B74" s="233"/>
      <c r="C74" s="28"/>
      <c r="D74" s="28"/>
      <c r="E74" s="28"/>
      <c r="F74" s="28"/>
      <c r="G74" s="28"/>
      <c r="H74" s="28"/>
      <c r="I74" s="28"/>
    </row>
    <row r="75" spans="1:9" ht="15.75">
      <c r="A75" s="234" t="s">
        <v>111</v>
      </c>
      <c r="B75" s="28"/>
      <c r="C75" s="28"/>
      <c r="D75" s="28"/>
      <c r="E75" s="28"/>
      <c r="F75" s="28"/>
      <c r="G75" s="28"/>
      <c r="H75" s="28"/>
      <c r="I75" s="28"/>
    </row>
    <row r="76" spans="1:9">
      <c r="A76" s="109" t="s">
        <v>118</v>
      </c>
      <c r="B76" s="228">
        <f>B11+B25+B39+B53+B67</f>
        <v>0</v>
      </c>
      <c r="C76" s="28"/>
      <c r="D76" s="28"/>
      <c r="E76" s="28"/>
      <c r="F76" s="28"/>
      <c r="G76" s="28"/>
      <c r="H76" s="28"/>
      <c r="I76" s="28"/>
    </row>
    <row r="77" spans="1:9">
      <c r="A77" s="109" t="s">
        <v>63</v>
      </c>
      <c r="B77" s="219" t="e">
        <f>IF('Site Data'!C43-B76&gt;0,'Site Data'!C43-B76,"Congratulations!! You have exceeded the required SWRv by "&amp;ROUND(B76-'Site Data'!C43,0)&amp;" cubic feet")</f>
        <v>#DIV/0!</v>
      </c>
      <c r="C77" s="28"/>
      <c r="D77" s="28"/>
      <c r="E77" s="28"/>
      <c r="F77" s="28"/>
      <c r="G77" s="28"/>
      <c r="H77" s="28"/>
      <c r="I77" s="28"/>
    </row>
    <row r="78" spans="1:9">
      <c r="A78" s="109" t="s">
        <v>163</v>
      </c>
      <c r="B78" s="219" t="e">
        <f>IF('Site Data'!C43-B76&gt;0,('Site Data'!C43-B76)*7.48,"Congratulations!! You have exceeded the required SWRv by "&amp;ROUND((B76-'Site Data'!C43)*7.48,0)&amp;" gallons")</f>
        <v>#DIV/0!</v>
      </c>
      <c r="C78" s="28"/>
      <c r="D78" s="28"/>
      <c r="E78" s="28"/>
      <c r="F78" s="28"/>
      <c r="G78" s="28"/>
      <c r="H78" s="28"/>
      <c r="I78" s="28"/>
    </row>
    <row r="80" spans="1:9">
      <c r="A80" s="98" t="s">
        <v>140</v>
      </c>
      <c r="B80" s="238" t="e">
        <f>IF(B76&lt;'Site Data'!C43,B77*7.48,0)</f>
        <v>#DIV/0!</v>
      </c>
      <c r="C80" s="28"/>
      <c r="D80" s="28"/>
      <c r="E80" s="28"/>
      <c r="F80" s="28"/>
      <c r="G80" s="28"/>
      <c r="H80" s="28"/>
      <c r="I80" s="28"/>
    </row>
    <row r="81" spans="1:9">
      <c r="A81" s="54" t="s">
        <v>141</v>
      </c>
      <c r="B81" s="28"/>
      <c r="C81" s="28"/>
      <c r="D81" s="28"/>
      <c r="E81" s="28"/>
      <c r="F81" s="28"/>
      <c r="G81" s="28"/>
      <c r="H81" s="28"/>
      <c r="I81" s="28"/>
    </row>
    <row r="82" spans="1:9">
      <c r="A82" s="98" t="s">
        <v>148</v>
      </c>
      <c r="B82" s="239" t="e">
        <f>IF(B76&lt;'Site Data'!C43,B77*7.48*3.5,0)</f>
        <v>#DIV/0!</v>
      </c>
    </row>
  </sheetData>
  <sheetProtection password="C9FF" sheet="1"/>
  <mergeCells count="1">
    <mergeCell ref="A1:H1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T622"/>
  <sheetViews>
    <sheetView workbookViewId="0"/>
  </sheetViews>
  <sheetFormatPr defaultRowHeight="12.75"/>
  <cols>
    <col min="1" max="1" width="33" style="2" customWidth="1"/>
    <col min="2" max="2" width="23.5703125" style="2" customWidth="1"/>
    <col min="3" max="3" width="17.85546875" style="2" customWidth="1"/>
    <col min="4" max="4" width="17.85546875" style="3" bestFit="1" customWidth="1"/>
    <col min="5" max="5" width="17.85546875" style="2" customWidth="1"/>
    <col min="6" max="6" width="18" style="3" customWidth="1"/>
    <col min="7" max="7" width="18" style="2" customWidth="1"/>
    <col min="8" max="8" width="9.140625" style="4"/>
    <col min="9" max="9" width="26.140625" style="2" customWidth="1"/>
    <col min="10" max="10" width="12.85546875" style="2" hidden="1" customWidth="1"/>
    <col min="11" max="11" width="13.28515625" style="2" hidden="1" customWidth="1"/>
    <col min="12" max="12" width="13" style="2" hidden="1" customWidth="1"/>
    <col min="13" max="14" width="0" style="2" hidden="1" customWidth="1"/>
    <col min="15" max="16384" width="9.140625" style="2"/>
  </cols>
  <sheetData>
    <row r="1" spans="1:20">
      <c r="A1" s="17"/>
      <c r="B1" s="17"/>
      <c r="D1" s="153" t="s">
        <v>22</v>
      </c>
      <c r="E1" s="154" t="s">
        <v>25</v>
      </c>
      <c r="F1" s="155" t="s">
        <v>71</v>
      </c>
      <c r="G1" s="99"/>
      <c r="H1" s="3"/>
      <c r="J1" s="3"/>
      <c r="K1" s="3"/>
      <c r="L1" s="3"/>
      <c r="M1" s="3"/>
      <c r="N1" s="3"/>
      <c r="O1" s="3"/>
      <c r="Q1" s="4"/>
    </row>
    <row r="2" spans="1:20" ht="13.5" thickBot="1">
      <c r="A2" s="371" t="s">
        <v>7</v>
      </c>
      <c r="B2" s="371"/>
      <c r="D2" s="156">
        <v>3.2</v>
      </c>
      <c r="E2" s="157">
        <v>5.2</v>
      </c>
      <c r="F2" s="158">
        <v>8.3699999999999992</v>
      </c>
      <c r="G2" s="99"/>
      <c r="H2" s="3"/>
      <c r="J2" s="101"/>
      <c r="K2" s="70"/>
      <c r="L2" s="70"/>
      <c r="M2" s="104"/>
      <c r="N2" s="70"/>
      <c r="O2" s="70"/>
      <c r="P2" s="70"/>
      <c r="Q2" s="70"/>
      <c r="R2" s="70"/>
      <c r="S2" s="70"/>
      <c r="T2" s="28"/>
    </row>
    <row r="3" spans="1:20">
      <c r="A3" s="37"/>
      <c r="B3" s="37"/>
      <c r="C3" s="38"/>
      <c r="D3" s="99"/>
      <c r="E3" s="99"/>
      <c r="F3" s="99"/>
      <c r="G3" s="99"/>
      <c r="H3" s="3"/>
      <c r="J3" s="105"/>
      <c r="K3" s="70"/>
      <c r="L3" s="70"/>
      <c r="M3" s="104"/>
      <c r="N3" s="106"/>
      <c r="O3" s="106"/>
      <c r="P3" s="106"/>
      <c r="Q3" s="106"/>
      <c r="R3" s="106"/>
      <c r="S3" s="106"/>
      <c r="T3" s="28"/>
    </row>
    <row r="4" spans="1:20">
      <c r="A4" s="372" t="s">
        <v>126</v>
      </c>
      <c r="B4" s="372"/>
      <c r="C4" s="85">
        <f>'D.A. A'!$B$22</f>
        <v>0</v>
      </c>
      <c r="D4" s="2"/>
      <c r="F4" s="2"/>
      <c r="H4" s="3"/>
      <c r="J4" s="105"/>
      <c r="K4" s="70"/>
      <c r="L4" s="70"/>
      <c r="M4" s="102"/>
      <c r="N4" s="103"/>
      <c r="O4" s="103"/>
      <c r="P4" s="103"/>
      <c r="Q4" s="103"/>
      <c r="R4" s="103"/>
      <c r="S4" s="103"/>
      <c r="T4" s="28"/>
    </row>
    <row r="5" spans="1:20">
      <c r="A5" s="372" t="s">
        <v>128</v>
      </c>
      <c r="B5" s="372"/>
      <c r="C5" s="85">
        <f>'D.A. A'!$M$27+'D.A. A'!$N$33+'D.A. A'!$N$39+'D.A. A'!$N$45+'D.A. A'!$N$51+'D.A. A'!$M$57+'D.A. A'!$M$63+'D.A. A'!$M$69+'D.A. A'!$M$75+'D.A. A'!$N$81+'D.A. A'!$M$87+'D.A. A'!$N$93+'D.A. A'!$N$99+'D.A. A'!$N$105+'D.A. A'!$N$111+'D.A. A'!$N$117+'D.A. A'!$M$123+'D.A. A'!$N$129+'D.A. A'!$M$135+'D.A. A'!$N$141</f>
        <v>0</v>
      </c>
      <c r="J5" s="101"/>
      <c r="K5" s="70"/>
      <c r="L5" s="70"/>
      <c r="M5" s="102"/>
      <c r="N5" s="103"/>
      <c r="O5" s="103"/>
      <c r="P5" s="103"/>
      <c r="Q5" s="103"/>
      <c r="R5" s="103"/>
      <c r="S5" s="103"/>
      <c r="T5" s="28"/>
    </row>
    <row r="6" spans="1:20">
      <c r="A6" s="373"/>
      <c r="B6" s="373"/>
      <c r="C6" s="212"/>
    </row>
    <row r="7" spans="1:20">
      <c r="A7" s="372" t="s">
        <v>129</v>
      </c>
      <c r="B7" s="372"/>
      <c r="C7" s="85">
        <f>'D.A. B'!$B$22</f>
        <v>0</v>
      </c>
      <c r="J7" s="2" t="str">
        <f>D1</f>
        <v>2-year storm</v>
      </c>
      <c r="K7" s="2" t="str">
        <f>E1</f>
        <v>15-year storm</v>
      </c>
      <c r="L7" s="2" t="str">
        <f>F1</f>
        <v>100-year storm</v>
      </c>
    </row>
    <row r="8" spans="1:20">
      <c r="A8" s="372" t="s">
        <v>128</v>
      </c>
      <c r="B8" s="372"/>
      <c r="C8" s="85">
        <f>'D.A. B'!$M$27+'D.A. B'!$N$33+'D.A. B'!$N$39+'D.A. B'!$N$45+'D.A. B'!$N$51+'D.A. B'!$M$57+'D.A. B'!$M$63+'D.A. B'!$M$69+'D.A. B'!$M$75+'D.A. B'!$N$81+'D.A. B'!$M$87+'D.A. B'!$N$93+'D.A. B'!$N$99+'D.A. B'!$N$105+'D.A. B'!$N$111+'D.A. B'!$N$117+'D.A. B'!$M$123+'D.A. B'!$N$129+'D.A. B'!$M$135+'D.A. B'!$N$141</f>
        <v>0</v>
      </c>
    </row>
    <row r="9" spans="1:20">
      <c r="A9" s="17"/>
      <c r="B9" s="17"/>
      <c r="C9" s="212"/>
    </row>
    <row r="10" spans="1:20">
      <c r="A10" s="372" t="s">
        <v>130</v>
      </c>
      <c r="B10" s="372"/>
      <c r="C10" s="85">
        <f>'D.A. C'!$B$22</f>
        <v>0</v>
      </c>
    </row>
    <row r="11" spans="1:20">
      <c r="A11" s="372" t="s">
        <v>128</v>
      </c>
      <c r="B11" s="372"/>
      <c r="C11" s="85">
        <f>'D.A. C'!$M$27+'D.A. C'!$N$33+'D.A. C'!$N$39+'D.A. C'!$N$45+'D.A. C'!$N$51+'D.A. C'!$M$57+'D.A. C'!$M$63+'D.A. C'!$M$69+'D.A. C'!$M$75+'D.A. C'!$N$81+'D.A. C'!$M$87+'D.A. C'!$N$93+'D.A. C'!$N$99+'D.A. C'!$N$105+'D.A. C'!$N$111+'D.A. C'!$N$117+'D.A. C'!$M$123+'D.A. C'!$N$129+'D.A. C'!$M$135+'D.A. C'!$N$141</f>
        <v>0</v>
      </c>
    </row>
    <row r="12" spans="1:20">
      <c r="A12" s="17"/>
      <c r="B12" s="17"/>
      <c r="C12" s="212"/>
    </row>
    <row r="13" spans="1:20">
      <c r="A13" s="372" t="s">
        <v>131</v>
      </c>
      <c r="B13" s="372"/>
      <c r="C13" s="85">
        <f>'D.A. D'!$B$22</f>
        <v>0</v>
      </c>
    </row>
    <row r="14" spans="1:20">
      <c r="A14" s="372" t="s">
        <v>128</v>
      </c>
      <c r="B14" s="372"/>
      <c r="C14" s="85">
        <f>'D.A. D'!$M$27+'D.A. D'!$N$33+'D.A. D'!$N$39+'D.A. D'!$N$45+'D.A. D'!$N$51+'D.A. D'!$M$57+'D.A. D'!$M$63+'D.A. D'!$M$69+'D.A. D'!$M$75+'D.A. D'!$N$81+'D.A. D'!$M$87+'D.A. D'!$N$93+'D.A. D'!$N$99+'D.A. D'!$N$105+'D.A. D'!$N$111+'D.A. D'!$N$117+'D.A. D'!$M$123+'D.A. D'!$N$129+'D.A. D'!$M$135+'D.A. D'!$N$141</f>
        <v>0</v>
      </c>
    </row>
    <row r="15" spans="1:20">
      <c r="A15" s="17"/>
      <c r="B15" s="17"/>
      <c r="C15" s="212"/>
    </row>
    <row r="16" spans="1:20">
      <c r="A16" s="372" t="s">
        <v>132</v>
      </c>
      <c r="B16" s="372"/>
      <c r="C16" s="85">
        <f>'D.A. E'!$B$22</f>
        <v>0</v>
      </c>
    </row>
    <row r="17" spans="1:14">
      <c r="A17" s="372" t="s">
        <v>128</v>
      </c>
      <c r="B17" s="372"/>
      <c r="C17" s="85">
        <f>'D.A. E'!$M$27+'D.A. E'!$N$33+'D.A. E'!$N$39+'D.A. E'!$N$45+'D.A. E'!$N$51+'D.A. E'!$M$57+'D.A. E'!$M$63+'D.A. E'!$M$69+'D.A. E'!$M$75+'D.A. E'!$N$81+'D.A. E'!$M$87+'D.A. E'!$N$93+'D.A. E'!$N$99+'D.A. E'!$N$105+'D.A. E'!$N$111+'D.A. E'!$N$117+'D.A. E'!$M$123+'D.A. E'!$N$129+'D.A. E'!$M$135+'D.A. E'!$N$141</f>
        <v>0</v>
      </c>
    </row>
    <row r="18" spans="1:14">
      <c r="A18" s="17"/>
      <c r="B18" s="17"/>
      <c r="C18" s="39"/>
    </row>
    <row r="19" spans="1:14">
      <c r="A19" s="17"/>
      <c r="B19" s="17"/>
      <c r="C19" s="39"/>
    </row>
    <row r="20" spans="1:14">
      <c r="A20" s="17"/>
      <c r="B20" s="17"/>
      <c r="C20" s="39"/>
    </row>
    <row r="21" spans="1:14" ht="14.25">
      <c r="A21" s="40" t="s">
        <v>52</v>
      </c>
      <c r="B21" s="28"/>
      <c r="J21" s="2" t="s">
        <v>11</v>
      </c>
      <c r="M21" s="2" t="s">
        <v>9</v>
      </c>
      <c r="N21" s="2" t="s">
        <v>10</v>
      </c>
    </row>
    <row r="22" spans="1:14">
      <c r="A22" s="40"/>
      <c r="B22" s="28"/>
    </row>
    <row r="23" spans="1:14">
      <c r="A23" s="378" t="s">
        <v>133</v>
      </c>
      <c r="B23" s="378"/>
      <c r="C23" s="378"/>
      <c r="D23" s="378"/>
      <c r="E23" s="378"/>
      <c r="F23" s="378"/>
    </row>
    <row r="24" spans="1:14" ht="13.5" thickBot="1">
      <c r="A24" s="379" t="s">
        <v>32</v>
      </c>
      <c r="B24" s="379"/>
      <c r="C24" s="210"/>
      <c r="D24" s="211" t="s">
        <v>33</v>
      </c>
      <c r="E24" s="15"/>
      <c r="F24" s="15"/>
      <c r="G24" s="15"/>
      <c r="H24" s="2"/>
      <c r="J24" s="2">
        <f t="shared" ref="J24:L31" si="0">IF(D$2&gt;0.2*($N24),(D$2-0.2*($N24))^2/(D$2+0.8*($N24)),0)</f>
        <v>2.6315789473684258E-3</v>
      </c>
      <c r="K24" s="2">
        <f t="shared" si="0"/>
        <v>0.28139534883720935</v>
      </c>
      <c r="L24" s="2">
        <f t="shared" si="0"/>
        <v>1.4156553755522825</v>
      </c>
      <c r="M24" s="2">
        <v>40</v>
      </c>
      <c r="N24" s="2">
        <f t="shared" ref="N24:N87" si="1">IF(M24&gt;0,1000/M24-10,1000)</f>
        <v>15</v>
      </c>
    </row>
    <row r="25" spans="1:14">
      <c r="A25" s="374" t="s">
        <v>29</v>
      </c>
      <c r="B25" s="375"/>
      <c r="C25" s="209" t="s">
        <v>102</v>
      </c>
      <c r="D25" s="127">
        <f>'D.A. A'!$B$6</f>
        <v>0</v>
      </c>
      <c r="E25" s="16"/>
      <c r="F25" s="16"/>
      <c r="G25" s="16"/>
      <c r="H25" s="2"/>
      <c r="J25" s="2">
        <f t="shared" si="0"/>
        <v>2.979711637419499E-3</v>
      </c>
      <c r="K25" s="2">
        <f t="shared" si="0"/>
        <v>0.28542173328384396</v>
      </c>
      <c r="L25" s="2">
        <f t="shared" si="0"/>
        <v>1.4257279976412027</v>
      </c>
      <c r="M25" s="2">
        <f t="shared" ref="M25:M31" si="2">M24+0.1</f>
        <v>40.1</v>
      </c>
      <c r="N25" s="2">
        <f t="shared" si="1"/>
        <v>14.937655860349125</v>
      </c>
    </row>
    <row r="26" spans="1:14" ht="13.5" thickBot="1">
      <c r="A26" s="376"/>
      <c r="B26" s="377"/>
      <c r="C26" s="96" t="s">
        <v>9</v>
      </c>
      <c r="D26" s="235">
        <v>70</v>
      </c>
      <c r="E26" s="128"/>
      <c r="F26" s="128"/>
      <c r="G26" s="128"/>
      <c r="H26" s="2"/>
      <c r="J26" s="2">
        <f t="shared" si="0"/>
        <v>3.3488330618914055E-3</v>
      </c>
      <c r="K26" s="2">
        <f t="shared" si="0"/>
        <v>0.2894694455107219</v>
      </c>
      <c r="L26" s="2">
        <f t="shared" si="0"/>
        <v>1.4358149304332826</v>
      </c>
      <c r="M26" s="2">
        <f t="shared" si="2"/>
        <v>40.200000000000003</v>
      </c>
      <c r="N26" s="2">
        <f t="shared" si="1"/>
        <v>14.875621890547261</v>
      </c>
    </row>
    <row r="27" spans="1:14">
      <c r="A27" s="382" t="s">
        <v>36</v>
      </c>
      <c r="B27" s="383"/>
      <c r="C27" s="95" t="s">
        <v>102</v>
      </c>
      <c r="D27" s="127">
        <f>'D.A. A'!$B$11</f>
        <v>0</v>
      </c>
      <c r="E27" s="16"/>
      <c r="F27" s="16"/>
      <c r="G27" s="16"/>
      <c r="H27" s="2"/>
      <c r="J27" s="2">
        <f t="shared" si="0"/>
        <v>3.738840783283918E-3</v>
      </c>
      <c r="K27" s="2">
        <f t="shared" si="0"/>
        <v>0.29353837718363812</v>
      </c>
      <c r="L27" s="2">
        <f t="shared" si="0"/>
        <v>1.4459160586438378</v>
      </c>
      <c r="M27" s="2">
        <f t="shared" si="2"/>
        <v>40.300000000000004</v>
      </c>
      <c r="N27" s="2">
        <f t="shared" si="1"/>
        <v>14.813895781637715</v>
      </c>
    </row>
    <row r="28" spans="1:14" ht="13.5" thickBot="1">
      <c r="A28" s="376"/>
      <c r="B28" s="377"/>
      <c r="C28" s="96" t="s">
        <v>9</v>
      </c>
      <c r="D28" s="235">
        <v>74</v>
      </c>
      <c r="E28" s="128"/>
      <c r="F28" s="128"/>
      <c r="G28" s="128"/>
      <c r="H28" s="2"/>
      <c r="J28" s="2">
        <f t="shared" si="0"/>
        <v>4.1496335483601383E-3</v>
      </c>
      <c r="K28" s="2">
        <f t="shared" si="0"/>
        <v>0.29762842112303495</v>
      </c>
      <c r="L28" s="2">
        <f t="shared" si="0"/>
        <v>1.4560312681312062</v>
      </c>
      <c r="M28" s="2">
        <f t="shared" si="2"/>
        <v>40.400000000000006</v>
      </c>
      <c r="N28" s="2">
        <f t="shared" si="1"/>
        <v>14.75247524752475</v>
      </c>
    </row>
    <row r="29" spans="1:14">
      <c r="A29" s="382" t="s">
        <v>16</v>
      </c>
      <c r="B29" s="383"/>
      <c r="C29" s="95" t="s">
        <v>102</v>
      </c>
      <c r="D29" s="127">
        <f>'D.A. A'!$B$20</f>
        <v>0</v>
      </c>
      <c r="E29" s="98" t="s">
        <v>8</v>
      </c>
      <c r="F29" s="98" t="s">
        <v>10</v>
      </c>
      <c r="G29" s="16"/>
      <c r="H29" s="2"/>
      <c r="J29" s="2">
        <f t="shared" si="0"/>
        <v>4.581111274198052E-3</v>
      </c>
      <c r="K29" s="2">
        <f t="shared" si="0"/>
        <v>0.30173947128991335</v>
      </c>
      <c r="L29" s="2">
        <f t="shared" si="0"/>
        <v>1.4661604458826294</v>
      </c>
      <c r="M29" s="2">
        <f t="shared" si="2"/>
        <v>40.500000000000007</v>
      </c>
      <c r="N29" s="2">
        <f t="shared" si="1"/>
        <v>14.691358024691354</v>
      </c>
    </row>
    <row r="30" spans="1:14" ht="13.5" thickBot="1">
      <c r="A30" s="376"/>
      <c r="B30" s="377"/>
      <c r="C30" s="96" t="s">
        <v>9</v>
      </c>
      <c r="D30" s="236">
        <v>98</v>
      </c>
      <c r="E30" s="55">
        <f>IF(C4&gt;0,(D25*D26+D27*D28+D29*D30)/C4,0)</f>
        <v>0</v>
      </c>
      <c r="F30" s="87">
        <f>IF(E30&gt;0,1000/E30-10,1000)</f>
        <v>1000</v>
      </c>
      <c r="G30" s="129"/>
      <c r="H30" s="2"/>
      <c r="J30" s="2">
        <f t="shared" si="0"/>
        <v>5.033175034451531E-3</v>
      </c>
      <c r="K30" s="2">
        <f t="shared" si="0"/>
        <v>0.305871422771954</v>
      </c>
      <c r="L30" s="2">
        <f t="shared" si="0"/>
        <v>1.4763034800003525</v>
      </c>
      <c r="M30" s="2">
        <f t="shared" si="2"/>
        <v>40.600000000000009</v>
      </c>
      <c r="N30" s="2">
        <f t="shared" si="1"/>
        <v>14.630541871921178</v>
      </c>
    </row>
    <row r="31" spans="1:14">
      <c r="B31" s="3"/>
      <c r="F31" s="2"/>
      <c r="H31" s="2"/>
      <c r="J31" s="2">
        <f t="shared" si="0"/>
        <v>5.5057270458170673E-3</v>
      </c>
      <c r="K31" s="2">
        <f t="shared" si="0"/>
        <v>0.31002417176984304</v>
      </c>
      <c r="L31" s="2">
        <f t="shared" si="0"/>
        <v>1.4864602596879286</v>
      </c>
      <c r="M31" s="2">
        <f t="shared" si="2"/>
        <v>40.70000000000001</v>
      </c>
      <c r="N31" s="2">
        <f t="shared" si="1"/>
        <v>14.570024570024565</v>
      </c>
    </row>
    <row r="32" spans="1:14">
      <c r="A32" s="42"/>
      <c r="C32" s="24"/>
      <c r="D32" s="97" t="str">
        <f>$D$1</f>
        <v>2-year storm</v>
      </c>
      <c r="E32" s="97" t="str">
        <f>$E$1</f>
        <v>15-year storm</v>
      </c>
      <c r="F32" s="97" t="str">
        <f>$F$1</f>
        <v>100-year storm</v>
      </c>
      <c r="G32" s="16"/>
      <c r="H32" s="24"/>
      <c r="J32" s="2">
        <f t="shared" ref="J32:J95" si="3">IF(D$2&gt;0.2*($N32),(D$2-0.2*($N32))^2/(D$2+0.8*($N32)),0)</f>
        <v>5.9986706547026074E-3</v>
      </c>
      <c r="K32" s="2">
        <f t="shared" ref="K32:K95" si="4">IF(E$2&gt;0.2*($N32),(E$2-0.2*($N32))^2/(E$2+0.8*($N32)),0)</f>
        <v>0.31419761558379805</v>
      </c>
      <c r="L32" s="2">
        <f t="shared" ref="L32:L95" si="5">IF(F$2&gt;0.2*($N32),(F$2-0.2*($N32))^2/(F$2+0.8*($N32)),0)</f>
        <v>1.4966306752367153</v>
      </c>
      <c r="M32" s="2">
        <f t="shared" ref="M32:M95" si="6">M31+0.1</f>
        <v>40.800000000000011</v>
      </c>
      <c r="N32" s="2">
        <f t="shared" si="1"/>
        <v>14.509803921568622</v>
      </c>
    </row>
    <row r="33" spans="1:14">
      <c r="A33" s="380" t="s">
        <v>155</v>
      </c>
      <c r="B33" s="380"/>
      <c r="C33" s="381"/>
      <c r="D33" s="87">
        <f>IF(D$2&gt;0.2*($F30),(D$2-0.2*($F30))^2/(D$2+0.8*($F30)),0)</f>
        <v>0</v>
      </c>
      <c r="E33" s="87">
        <f>IF(E$2&gt;0.2*($F30),(E$2-0.2*($F30))^2/(E$2+0.8*($F30)),0)</f>
        <v>0</v>
      </c>
      <c r="F33" s="87">
        <f>IF(F$2&gt;0.2*($F30),(F$2-0.2*($F30))^2/(F$2+0.8*($F30)),0)</f>
        <v>0</v>
      </c>
      <c r="J33" s="2">
        <f t="shared" si="3"/>
        <v>6.5119103240954155E-3</v>
      </c>
      <c r="K33" s="2">
        <f t="shared" si="4"/>
        <v>0.31839165260029506</v>
      </c>
      <c r="L33" s="2">
        <f t="shared" si="5"/>
        <v>1.506814618012583</v>
      </c>
      <c r="M33" s="2">
        <f t="shared" si="6"/>
        <v>40.900000000000013</v>
      </c>
      <c r="N33" s="2">
        <f t="shared" si="1"/>
        <v>14.44987775061124</v>
      </c>
    </row>
    <row r="34" spans="1:14">
      <c r="A34" s="380" t="s">
        <v>156</v>
      </c>
      <c r="B34" s="380"/>
      <c r="C34" s="381"/>
      <c r="D34" s="87">
        <f>IF($C$4&gt;0,D33-$C$5*12/$C$4,D33)</f>
        <v>0</v>
      </c>
      <c r="E34" s="87">
        <f>IF($C$4&gt;0,E33-$C$5*12/$C$4,E33)</f>
        <v>0</v>
      </c>
      <c r="F34" s="87">
        <f>IF($C$4&gt;0,F33-$C$5*12/$C$4,F33)</f>
        <v>0</v>
      </c>
      <c r="J34" s="2">
        <f t="shared" si="3"/>
        <v>7.0453516206250132E-3</v>
      </c>
      <c r="K34" s="2">
        <f t="shared" si="4"/>
        <v>0.32260618227898608</v>
      </c>
      <c r="L34" s="2">
        <f t="shared" si="5"/>
        <v>1.5170119804428051</v>
      </c>
      <c r="M34" s="2">
        <f t="shared" si="6"/>
        <v>41.000000000000014</v>
      </c>
      <c r="N34" s="2">
        <f t="shared" si="1"/>
        <v>14.390243902439018</v>
      </c>
    </row>
    <row r="35" spans="1:14">
      <c r="A35" s="43"/>
      <c r="B35" s="43"/>
      <c r="C35" s="29" t="s">
        <v>34</v>
      </c>
      <c r="D35" s="88">
        <f>IF(D34&gt;0,VLOOKUP(D34,J$24:$N$622,4),0)</f>
        <v>0</v>
      </c>
      <c r="E35" s="88">
        <f>IF(E34&gt;0,VLOOKUP(E34,K$24:$N$622,3),0)</f>
        <v>0</v>
      </c>
      <c r="F35" s="88">
        <f>IF(F34&gt;0,VLOOKUP(F34,L$24:$N$622,2),0)</f>
        <v>0</v>
      </c>
      <c r="J35" s="2">
        <f t="shared" si="3"/>
        <v>7.5989012018186849E-3</v>
      </c>
      <c r="K35" s="2">
        <f t="shared" si="4"/>
        <v>0.32684110513981285</v>
      </c>
      <c r="L35" s="2">
        <f t="shared" si="5"/>
        <v>1.5272226560031517</v>
      </c>
      <c r="M35" s="2">
        <f t="shared" si="6"/>
        <v>41.100000000000016</v>
      </c>
      <c r="N35" s="2">
        <f t="shared" si="1"/>
        <v>14.330900243308992</v>
      </c>
    </row>
    <row r="36" spans="1:14">
      <c r="A36" s="4"/>
      <c r="B36" s="3"/>
      <c r="F36" s="15"/>
      <c r="G36" s="15"/>
      <c r="H36" s="23"/>
      <c r="J36" s="2">
        <f t="shared" si="3"/>
        <v>8.1724668035451746E-3</v>
      </c>
      <c r="K36" s="2">
        <f t="shared" si="4"/>
        <v>0.33109632275030298</v>
      </c>
      <c r="L36" s="2">
        <f t="shared" si="5"/>
        <v>1.5374465392051559</v>
      </c>
      <c r="M36" s="2">
        <f t="shared" si="6"/>
        <v>41.200000000000017</v>
      </c>
      <c r="N36" s="2">
        <f t="shared" si="1"/>
        <v>14.271844660194166</v>
      </c>
    </row>
    <row r="37" spans="1:14">
      <c r="A37" s="378" t="s">
        <v>134</v>
      </c>
      <c r="B37" s="378"/>
      <c r="C37" s="378"/>
      <c r="D37" s="378"/>
      <c r="E37" s="378"/>
      <c r="F37" s="378"/>
      <c r="G37" s="94"/>
      <c r="H37" s="94"/>
      <c r="J37" s="2">
        <f t="shared" si="3"/>
        <v>8.7659572276448574E-3</v>
      </c>
      <c r="K37" s="2">
        <f t="shared" si="4"/>
        <v>0.33537173771305745</v>
      </c>
      <c r="L37" s="2">
        <f t="shared" si="5"/>
        <v>1.5476835255835821</v>
      </c>
      <c r="M37" s="2">
        <f t="shared" si="6"/>
        <v>41.300000000000018</v>
      </c>
      <c r="N37" s="2">
        <f t="shared" si="1"/>
        <v>14.213075060532677</v>
      </c>
    </row>
    <row r="38" spans="1:14" ht="13.5" thickBot="1">
      <c r="A38" s="379" t="s">
        <v>32</v>
      </c>
      <c r="B38" s="379"/>
      <c r="C38" s="210"/>
      <c r="D38" s="211" t="s">
        <v>33</v>
      </c>
      <c r="E38" s="15"/>
      <c r="F38" s="15"/>
      <c r="J38" s="2">
        <f t="shared" si="3"/>
        <v>9.3792823297417366E-3</v>
      </c>
      <c r="K38" s="2">
        <f t="shared" si="4"/>
        <v>0.3396672536534141</v>
      </c>
      <c r="L38" s="2">
        <f t="shared" si="5"/>
        <v>1.5579335116840645</v>
      </c>
      <c r="M38" s="2">
        <f t="shared" si="6"/>
        <v>41.40000000000002</v>
      </c>
      <c r="N38" s="2">
        <f t="shared" si="1"/>
        <v>14.154589371980666</v>
      </c>
    </row>
    <row r="39" spans="1:14">
      <c r="A39" s="374" t="s">
        <v>29</v>
      </c>
      <c r="B39" s="375"/>
      <c r="C39" s="209" t="s">
        <v>102</v>
      </c>
      <c r="D39" s="127">
        <f>'D.A. B'!$B$6</f>
        <v>0</v>
      </c>
      <c r="E39" s="16"/>
      <c r="F39" s="16"/>
      <c r="J39" s="2">
        <f t="shared" si="3"/>
        <v>1.0012353007235467E-2</v>
      </c>
      <c r="K39" s="2">
        <f t="shared" si="4"/>
        <v>0.34398277520729392</v>
      </c>
      <c r="L39" s="2">
        <f t="shared" si="5"/>
        <v>1.5681963950509268</v>
      </c>
      <c r="M39" s="2">
        <f t="shared" si="6"/>
        <v>41.500000000000021</v>
      </c>
      <c r="N39" s="2">
        <f t="shared" si="1"/>
        <v>14.096385542168662</v>
      </c>
    </row>
    <row r="40" spans="1:14" ht="13.5" thickBot="1">
      <c r="A40" s="376"/>
      <c r="B40" s="377"/>
      <c r="C40" s="96" t="s">
        <v>9</v>
      </c>
      <c r="D40" s="235">
        <v>70</v>
      </c>
      <c r="E40" s="128"/>
      <c r="F40" s="128"/>
      <c r="J40" s="2">
        <f t="shared" si="3"/>
        <v>1.0665081187469394E-2</v>
      </c>
      <c r="K40" s="2">
        <f t="shared" si="4"/>
        <v>0.3483182080092202</v>
      </c>
      <c r="L40" s="2">
        <f t="shared" si="5"/>
        <v>1.578472074215179</v>
      </c>
      <c r="M40" s="2">
        <f t="shared" si="6"/>
        <v>41.600000000000023</v>
      </c>
      <c r="N40" s="2">
        <f t="shared" si="1"/>
        <v>14.038461538461526</v>
      </c>
    </row>
    <row r="41" spans="1:14">
      <c r="A41" s="382" t="s">
        <v>36</v>
      </c>
      <c r="B41" s="383"/>
      <c r="C41" s="95" t="s">
        <v>102</v>
      </c>
      <c r="D41" s="127">
        <f>'D.A. B'!$B$11</f>
        <v>0</v>
      </c>
      <c r="E41" s="16"/>
      <c r="F41" s="16"/>
      <c r="J41" s="2">
        <f t="shared" si="3"/>
        <v>1.1337379816072626E-2</v>
      </c>
      <c r="K41" s="2">
        <f t="shared" si="4"/>
        <v>0.35267345868051292</v>
      </c>
      <c r="L41" s="2">
        <f t="shared" si="5"/>
        <v>1.588760448682687</v>
      </c>
      <c r="M41" s="2">
        <f t="shared" si="6"/>
        <v>41.700000000000024</v>
      </c>
      <c r="N41" s="2">
        <f t="shared" si="1"/>
        <v>13.980815347721808</v>
      </c>
    </row>
    <row r="42" spans="1:14" ht="13.5" thickBot="1">
      <c r="A42" s="376"/>
      <c r="B42" s="377"/>
      <c r="C42" s="96" t="s">
        <v>9</v>
      </c>
      <c r="D42" s="235">
        <v>74</v>
      </c>
      <c r="E42" s="128"/>
      <c r="F42" s="128"/>
      <c r="J42" s="2">
        <f t="shared" si="3"/>
        <v>1.2029162845472365E-2</v>
      </c>
      <c r="K42" s="2">
        <f t="shared" si="4"/>
        <v>0.35704843481765114</v>
      </c>
      <c r="L42" s="2">
        <f t="shared" si="5"/>
        <v>1.5990614189225105</v>
      </c>
      <c r="M42" s="2">
        <f t="shared" si="6"/>
        <v>41.800000000000026</v>
      </c>
      <c r="N42" s="2">
        <f t="shared" si="1"/>
        <v>13.923444976076539</v>
      </c>
    </row>
    <row r="43" spans="1:14">
      <c r="A43" s="382" t="s">
        <v>16</v>
      </c>
      <c r="B43" s="383"/>
      <c r="C43" s="95" t="s">
        <v>102</v>
      </c>
      <c r="D43" s="127">
        <f>'D.A. B'!$B$20</f>
        <v>0</v>
      </c>
      <c r="E43" s="98" t="s">
        <v>8</v>
      </c>
      <c r="F43" s="98" t="s">
        <v>10</v>
      </c>
      <c r="J43" s="2">
        <f t="shared" si="3"/>
        <v>1.2740345223574236E-2</v>
      </c>
      <c r="K43" s="2">
        <f t="shared" si="4"/>
        <v>0.36144304498080321</v>
      </c>
      <c r="L43" s="2">
        <f t="shared" si="5"/>
        <v>1.6093748863554094</v>
      </c>
      <c r="M43" s="2">
        <f t="shared" si="6"/>
        <v>41.900000000000027</v>
      </c>
      <c r="N43" s="2">
        <f t="shared" si="1"/>
        <v>13.866348448687337</v>
      </c>
    </row>
    <row r="44" spans="1:14" ht="13.5" thickBot="1">
      <c r="A44" s="376"/>
      <c r="B44" s="377"/>
      <c r="C44" s="96" t="s">
        <v>9</v>
      </c>
      <c r="D44" s="236">
        <v>98</v>
      </c>
      <c r="E44" s="55">
        <f>IF(C7&gt;0,(D39*D40+D41*D42+D43*D44)/C7,0)</f>
        <v>0</v>
      </c>
      <c r="F44" s="87">
        <f>IF(E44&gt;0,1000/E44-10,1000)</f>
        <v>1000</v>
      </c>
      <c r="J44" s="2">
        <f t="shared" si="3"/>
        <v>1.3470842882607803E-2</v>
      </c>
      <c r="K44" s="2">
        <f t="shared" si="4"/>
        <v>0.36585719868252231</v>
      </c>
      <c r="L44" s="2">
        <f t="shared" si="5"/>
        <v>1.6197007533425145</v>
      </c>
      <c r="M44" s="2">
        <f t="shared" si="6"/>
        <v>42.000000000000028</v>
      </c>
      <c r="N44" s="2">
        <f t="shared" si="1"/>
        <v>13.809523809523792</v>
      </c>
    </row>
    <row r="45" spans="1:14">
      <c r="B45" s="3"/>
      <c r="F45" s="2"/>
      <c r="J45" s="2">
        <f t="shared" si="3"/>
        <v>1.4220572728133929E-2</v>
      </c>
      <c r="K45" s="2">
        <f t="shared" si="4"/>
        <v>0.37029080637660033</v>
      </c>
      <c r="L45" s="2">
        <f t="shared" si="5"/>
        <v>1.6300389231741552</v>
      </c>
      <c r="M45" s="2">
        <f t="shared" si="6"/>
        <v>42.10000000000003</v>
      </c>
      <c r="N45" s="2">
        <f t="shared" si="1"/>
        <v>13.752969121140126</v>
      </c>
    </row>
    <row r="46" spans="1:14">
      <c r="A46" s="42"/>
      <c r="C46" s="24"/>
      <c r="D46" s="97" t="str">
        <f>$D$1</f>
        <v>2-year storm</v>
      </c>
      <c r="E46" s="97" t="str">
        <f>$E$1</f>
        <v>15-year storm</v>
      </c>
      <c r="F46" s="97" t="str">
        <f>$F$1</f>
        <v>100-year storm</v>
      </c>
      <c r="J46" s="2">
        <f t="shared" si="3"/>
        <v>1.4989452628212378E-2</v>
      </c>
      <c r="K46" s="2">
        <f t="shared" si="4"/>
        <v>0.37474377944708442</v>
      </c>
      <c r="L46" s="2">
        <f t="shared" si="5"/>
        <v>1.6403893000588532</v>
      </c>
      <c r="M46" s="2">
        <f t="shared" si="6"/>
        <v>42.200000000000031</v>
      </c>
      <c r="N46" s="2">
        <f t="shared" si="1"/>
        <v>13.696682464454959</v>
      </c>
    </row>
    <row r="47" spans="1:14" ht="14.25">
      <c r="A47" s="380" t="s">
        <v>135</v>
      </c>
      <c r="B47" s="380"/>
      <c r="C47" s="381"/>
      <c r="D47" s="87">
        <f>IF(D$2&gt;0.2*($F44),(D$2-0.2*($F44))^2/(D$2+0.8*($F44)),0)</f>
        <v>0</v>
      </c>
      <c r="E47" s="87">
        <f>IF(E$2&gt;0.2*($F44),(E$2-0.2*($F44))^2/(E$2+0.8*($F44)),0)</f>
        <v>0</v>
      </c>
      <c r="F47" s="87">
        <f>IF(F$2&gt;0.2*($F44),(F$2-0.2*($F44))^2/(F$2+0.8*($F44)),0)</f>
        <v>0</v>
      </c>
      <c r="J47" s="2">
        <f t="shared" si="3"/>
        <v>1.5777401402725991E-2</v>
      </c>
      <c r="K47" s="2">
        <f t="shared" si="4"/>
        <v>0.37921603019744721</v>
      </c>
      <c r="L47" s="2">
        <f t="shared" si="5"/>
        <v>1.6507517891124681</v>
      </c>
      <c r="M47" s="2">
        <f t="shared" si="6"/>
        <v>42.300000000000033</v>
      </c>
      <c r="N47" s="2">
        <f t="shared" si="1"/>
        <v>13.640661938534262</v>
      </c>
    </row>
    <row r="48" spans="1:14" ht="14.25">
      <c r="A48" s="380" t="s">
        <v>136</v>
      </c>
      <c r="B48" s="380"/>
      <c r="C48" s="381"/>
      <c r="D48" s="87">
        <f>IF($C$7&gt;0,D47-$C$8*12/$C$7,D47)</f>
        <v>0</v>
      </c>
      <c r="E48" s="87">
        <f>IF($C$7&gt;0,E47-$C$8*12/$C$7,E47)</f>
        <v>0</v>
      </c>
      <c r="F48" s="87">
        <f>IF($C$7&gt;0,F47-$C$8*12/$C$7,F47)</f>
        <v>0</v>
      </c>
      <c r="J48" s="2">
        <f t="shared" si="3"/>
        <v>1.6584338812859593E-2</v>
      </c>
      <c r="K48" s="2">
        <f t="shared" si="4"/>
        <v>0.38370747183991205</v>
      </c>
      <c r="L48" s="2">
        <f t="shared" si="5"/>
        <v>1.661126296347496</v>
      </c>
      <c r="M48" s="2">
        <f t="shared" si="6"/>
        <v>42.400000000000034</v>
      </c>
      <c r="N48" s="2">
        <f t="shared" si="1"/>
        <v>13.584905660377341</v>
      </c>
    </row>
    <row r="49" spans="1:14">
      <c r="A49" s="43"/>
      <c r="B49" s="43"/>
      <c r="C49" s="29" t="s">
        <v>34</v>
      </c>
      <c r="D49" s="88">
        <f>IF(D48&gt;0,VLOOKUP(D48,J$24:$N$622,4),0)</f>
        <v>0</v>
      </c>
      <c r="E49" s="88">
        <f>IF(E48&gt;0,VLOOKUP(E48,K$24:$N$622,3),0)</f>
        <v>0</v>
      </c>
      <c r="F49" s="88">
        <f>IF(F48&gt;0,VLOOKUP(F48,L$24:$N$622,2),0)</f>
        <v>0</v>
      </c>
      <c r="J49" s="2">
        <f t="shared" si="3"/>
        <v>1.7410185550730661E-2</v>
      </c>
      <c r="K49" s="2">
        <f t="shared" si="4"/>
        <v>0.38821801848492865</v>
      </c>
      <c r="L49" s="2">
        <f t="shared" si="5"/>
        <v>1.6715127286625251</v>
      </c>
      <c r="M49" s="2">
        <f t="shared" si="6"/>
        <v>42.500000000000036</v>
      </c>
      <c r="N49" s="2">
        <f t="shared" si="1"/>
        <v>13.529411764705863</v>
      </c>
    </row>
    <row r="50" spans="1:14">
      <c r="J50" s="2">
        <f t="shared" si="3"/>
        <v>1.8254863229169367E-2</v>
      </c>
      <c r="K50" s="2">
        <f t="shared" si="4"/>
        <v>0.39274758513079672</v>
      </c>
      <c r="L50" s="2">
        <f t="shared" si="5"/>
        <v>1.6819109938318253</v>
      </c>
      <c r="M50" s="2">
        <f t="shared" si="6"/>
        <v>42.600000000000037</v>
      </c>
      <c r="N50" s="2">
        <f t="shared" si="1"/>
        <v>13.474178403755847</v>
      </c>
    </row>
    <row r="51" spans="1:14">
      <c r="A51" s="378" t="s">
        <v>137</v>
      </c>
      <c r="B51" s="378"/>
      <c r="C51" s="378"/>
      <c r="D51" s="378"/>
      <c r="E51" s="378"/>
      <c r="F51" s="378"/>
      <c r="J51" s="2">
        <f t="shared" si="3"/>
        <v>1.9118294371645882E-2</v>
      </c>
      <c r="K51" s="2">
        <f t="shared" si="4"/>
        <v>0.3972960876534376</v>
      </c>
      <c r="L51" s="2">
        <f t="shared" si="5"/>
        <v>1.6923210004951055</v>
      </c>
      <c r="M51" s="2">
        <f t="shared" si="6"/>
        <v>42.700000000000038</v>
      </c>
      <c r="N51" s="2">
        <f t="shared" si="1"/>
        <v>13.419203747072579</v>
      </c>
    </row>
    <row r="52" spans="1:14" ht="13.5" thickBot="1">
      <c r="A52" s="379" t="s">
        <v>32</v>
      </c>
      <c r="B52" s="379"/>
      <c r="C52" s="210"/>
      <c r="D52" s="211" t="s">
        <v>33</v>
      </c>
      <c r="E52" s="15"/>
      <c r="F52" s="15"/>
      <c r="J52" s="2">
        <f t="shared" si="3"/>
        <v>2.0000402402342313E-2</v>
      </c>
      <c r="K52" s="2">
        <f t="shared" si="4"/>
        <v>0.40186344279630909</v>
      </c>
      <c r="L52" s="2">
        <f t="shared" si="5"/>
        <v>1.7027426581473963</v>
      </c>
      <c r="M52" s="2">
        <f t="shared" si="6"/>
        <v>42.80000000000004</v>
      </c>
      <c r="N52" s="2">
        <f t="shared" si="1"/>
        <v>13.364485981308391</v>
      </c>
    </row>
    <row r="53" spans="1:14">
      <c r="A53" s="374" t="s">
        <v>29</v>
      </c>
      <c r="B53" s="375"/>
      <c r="C53" s="209" t="s">
        <v>102</v>
      </c>
      <c r="D53" s="127">
        <f>'D.A. C'!$B$6</f>
        <v>0</v>
      </c>
      <c r="E53" s="16"/>
      <c r="F53" s="16"/>
      <c r="J53" s="2">
        <f t="shared" si="3"/>
        <v>2.090111163636655E-2</v>
      </c>
      <c r="K53" s="2">
        <f t="shared" si="4"/>
        <v>0.40644956816046035</v>
      </c>
      <c r="L53" s="2">
        <f t="shared" si="5"/>
        <v>1.7131758771290826</v>
      </c>
      <c r="M53" s="2">
        <f t="shared" si="6"/>
        <v>42.900000000000041</v>
      </c>
      <c r="N53" s="2">
        <f t="shared" si="1"/>
        <v>13.310023310023286</v>
      </c>
    </row>
    <row r="54" spans="1:14" ht="12.75" customHeight="1" thickBot="1">
      <c r="A54" s="376"/>
      <c r="B54" s="377"/>
      <c r="C54" s="96" t="s">
        <v>9</v>
      </c>
      <c r="D54" s="235">
        <v>70</v>
      </c>
      <c r="E54" s="128"/>
      <c r="F54" s="128"/>
      <c r="J54" s="2">
        <f t="shared" si="3"/>
        <v>2.1820347270106309E-2</v>
      </c>
      <c r="K54" s="2">
        <f t="shared" si="4"/>
        <v>0.41105438219472656</v>
      </c>
      <c r="L54" s="2">
        <f t="shared" si="5"/>
        <v>1.7236205686160702</v>
      </c>
      <c r="M54" s="2">
        <f t="shared" si="6"/>
        <v>43.000000000000043</v>
      </c>
      <c r="N54" s="2">
        <f t="shared" si="1"/>
        <v>13.255813953488349</v>
      </c>
    </row>
    <row r="55" spans="1:14" ht="12.75" customHeight="1">
      <c r="A55" s="382" t="s">
        <v>36</v>
      </c>
      <c r="B55" s="383"/>
      <c r="C55" s="95" t="s">
        <v>102</v>
      </c>
      <c r="D55" s="127">
        <f>'D.A. C'!$B$11</f>
        <v>0</v>
      </c>
      <c r="E55" s="16"/>
      <c r="F55" s="16"/>
      <c r="J55" s="2">
        <f t="shared" si="3"/>
        <v>2.2758035371721431E-2</v>
      </c>
      <c r="K55" s="2">
        <f t="shared" si="4"/>
        <v>0.41567780418606326</v>
      </c>
      <c r="L55" s="2">
        <f t="shared" si="5"/>
        <v>1.7340766446101012</v>
      </c>
      <c r="M55" s="2">
        <f t="shared" si="6"/>
        <v>43.100000000000044</v>
      </c>
      <c r="N55" s="2">
        <f t="shared" si="1"/>
        <v>13.201856148491856</v>
      </c>
    </row>
    <row r="56" spans="1:14" ht="12.75" customHeight="1" thickBot="1">
      <c r="A56" s="376"/>
      <c r="B56" s="377"/>
      <c r="C56" s="96" t="s">
        <v>9</v>
      </c>
      <c r="D56" s="235">
        <v>74</v>
      </c>
      <c r="E56" s="128"/>
      <c r="F56" s="128"/>
      <c r="J56" s="2">
        <f t="shared" si="3"/>
        <v>2.3714102871770702E-2</v>
      </c>
      <c r="K56" s="2">
        <f t="shared" si="4"/>
        <v>0.42031975425001078</v>
      </c>
      <c r="L56" s="2">
        <f t="shared" si="5"/>
        <v>1.7445440179291867</v>
      </c>
      <c r="M56" s="2">
        <f t="shared" si="6"/>
        <v>43.200000000000045</v>
      </c>
      <c r="N56" s="2">
        <f t="shared" si="1"/>
        <v>13.148148148148124</v>
      </c>
    </row>
    <row r="57" spans="1:14" ht="12.75" customHeight="1">
      <c r="A57" s="382" t="s">
        <v>16</v>
      </c>
      <c r="B57" s="383"/>
      <c r="C57" s="95" t="s">
        <v>102</v>
      </c>
      <c r="D57" s="127">
        <f>'D.A. C'!$B$20</f>
        <v>0</v>
      </c>
      <c r="E57" s="98" t="s">
        <v>8</v>
      </c>
      <c r="F57" s="98" t="s">
        <v>10</v>
      </c>
      <c r="H57" s="44"/>
      <c r="J57" s="2">
        <f t="shared" si="3"/>
        <v>2.4688477553972819E-2</v>
      </c>
      <c r="K57" s="2">
        <f t="shared" si="4"/>
        <v>0.42498015332129435</v>
      </c>
      <c r="L57" s="2">
        <f t="shared" si="5"/>
        <v>1.7550226021981836</v>
      </c>
      <c r="M57" s="2">
        <f t="shared" si="6"/>
        <v>43.300000000000047</v>
      </c>
      <c r="N57" s="2">
        <f t="shared" si="1"/>
        <v>13.094688221708982</v>
      </c>
    </row>
    <row r="58" spans="1:14" ht="12.75" customHeight="1" thickBot="1">
      <c r="A58" s="376"/>
      <c r="B58" s="377"/>
      <c r="C58" s="96" t="s">
        <v>9</v>
      </c>
      <c r="D58" s="236">
        <v>98</v>
      </c>
      <c r="E58" s="55">
        <f>IF(C10&gt;0,(D53*D54+D55*D56+D57*D58)/C10,0)</f>
        <v>0</v>
      </c>
      <c r="F58" s="87">
        <f>IF(E58&gt;0,1000/E58-10,1000)</f>
        <v>1000</v>
      </c>
      <c r="H58" s="86"/>
      <c r="J58" s="2">
        <f t="shared" si="3"/>
        <v>2.5681088046098376E-2</v>
      </c>
      <c r="K58" s="2">
        <f t="shared" si="4"/>
        <v>0.42965892314455356</v>
      </c>
      <c r="L58" s="2">
        <f t="shared" si="5"/>
        <v>1.7655123118395002</v>
      </c>
      <c r="M58" s="2">
        <f t="shared" si="6"/>
        <v>43.400000000000048</v>
      </c>
      <c r="N58" s="2">
        <f t="shared" si="1"/>
        <v>13.041474654377854</v>
      </c>
    </row>
    <row r="59" spans="1:14" ht="12.75" customHeight="1">
      <c r="B59" s="3"/>
      <c r="F59" s="2"/>
      <c r="H59" s="86"/>
      <c r="J59" s="2">
        <f t="shared" si="3"/>
        <v>2.6691863810990823E-2</v>
      </c>
      <c r="K59" s="2">
        <f t="shared" si="4"/>
        <v>0.43435598626520061</v>
      </c>
      <c r="L59" s="2">
        <f t="shared" si="5"/>
        <v>1.7760130620639285</v>
      </c>
      <c r="M59" s="2">
        <f t="shared" si="6"/>
        <v>43.50000000000005</v>
      </c>
      <c r="N59" s="2">
        <f t="shared" si="1"/>
        <v>12.98850574712641</v>
      </c>
    </row>
    <row r="60" spans="1:14" ht="12.75" customHeight="1">
      <c r="A60" s="42"/>
      <c r="C60" s="24"/>
      <c r="D60" s="97" t="str">
        <f>$D$1</f>
        <v>2-year storm</v>
      </c>
      <c r="E60" s="97" t="str">
        <f>$E$1</f>
        <v>15-year storm</v>
      </c>
      <c r="F60" s="97" t="str">
        <f>$F$1</f>
        <v>100-year storm</v>
      </c>
      <c r="H60" s="86"/>
      <c r="J60" s="2">
        <f t="shared" si="3"/>
        <v>2.7720735137714614E-2</v>
      </c>
      <c r="K60" s="2">
        <f t="shared" si="4"/>
        <v>0.43907126602040381</v>
      </c>
      <c r="L60" s="2">
        <f t="shared" si="5"/>
        <v>1.7865247688615991</v>
      </c>
      <c r="M60" s="2">
        <f t="shared" si="6"/>
        <v>43.600000000000051</v>
      </c>
      <c r="N60" s="2">
        <f t="shared" si="1"/>
        <v>12.935779816513733</v>
      </c>
    </row>
    <row r="61" spans="1:14" ht="12.75" customHeight="1">
      <c r="A61" s="380" t="s">
        <v>135</v>
      </c>
      <c r="B61" s="380"/>
      <c r="C61" s="381"/>
      <c r="D61" s="87">
        <f>IF(D$2&gt;0.2*($F58),(D$2-0.2*($F58))^2/(D$2+0.8*($F58)),0)</f>
        <v>0</v>
      </c>
      <c r="E61" s="87">
        <f>IF(E$2&gt;0.2*($F58),(E$2-0.2*($F58))^2/(E$2+0.8*($F58)),0)</f>
        <v>0</v>
      </c>
      <c r="F61" s="87">
        <f>IF(F$2&gt;0.2*($F58),(F$2-0.2*($F58))^2/(F$2+0.8*($F58)),0)</f>
        <v>0</v>
      </c>
      <c r="H61" s="86"/>
      <c r="J61" s="2">
        <f t="shared" si="3"/>
        <v>2.8767633132828554E-2</v>
      </c>
      <c r="K61" s="2">
        <f t="shared" si="4"/>
        <v>0.44380468653019634</v>
      </c>
      <c r="L61" s="2">
        <f t="shared" si="5"/>
        <v>1.7970473489930703</v>
      </c>
      <c r="M61" s="2">
        <f t="shared" si="6"/>
        <v>43.700000000000053</v>
      </c>
      <c r="N61" s="2">
        <f t="shared" si="1"/>
        <v>12.88329519450798</v>
      </c>
    </row>
    <row r="62" spans="1:14" ht="12.75" customHeight="1">
      <c r="A62" s="380" t="s">
        <v>136</v>
      </c>
      <c r="B62" s="380"/>
      <c r="C62" s="381"/>
      <c r="D62" s="87">
        <f>IF($C$10&gt;0,D61-$C$11*12/$C$10,D61)</f>
        <v>0</v>
      </c>
      <c r="E62" s="87">
        <f>IF($C$10&gt;0,E61-$C$11*12/$C$10,E61)</f>
        <v>0</v>
      </c>
      <c r="F62" s="87">
        <f>IF($C$10&gt;0,F61-$C$11*12/$C$10,F61)</f>
        <v>0</v>
      </c>
      <c r="H62" s="86"/>
      <c r="J62" s="2">
        <f t="shared" si="3"/>
        <v>2.9832489711781811E-2</v>
      </c>
      <c r="K62" s="2">
        <f t="shared" si="4"/>
        <v>0.4485561726887059</v>
      </c>
      <c r="L62" s="2">
        <f t="shared" si="5"/>
        <v>1.8075807199805254</v>
      </c>
      <c r="M62" s="2">
        <f t="shared" si="6"/>
        <v>43.800000000000054</v>
      </c>
      <c r="N62" s="2">
        <f t="shared" si="1"/>
        <v>12.831050228310474</v>
      </c>
    </row>
    <row r="63" spans="1:14" ht="12.75" customHeight="1">
      <c r="A63" s="43"/>
      <c r="B63" s="43"/>
      <c r="C63" s="29" t="s">
        <v>34</v>
      </c>
      <c r="D63" s="88">
        <f>IF(D62&gt;0,VLOOKUP(D62,J$24:$N$622,4),0)</f>
        <v>0</v>
      </c>
      <c r="E63" s="88">
        <f>IF(E62&gt;0,VLOOKUP(E62,K$24:$N$622,3),0)</f>
        <v>0</v>
      </c>
      <c r="F63" s="88">
        <f>IF(F62&gt;0,VLOOKUP(F62,L$24:$N$622,2),0)</f>
        <v>0</v>
      </c>
      <c r="H63" s="86"/>
      <c r="J63" s="2">
        <f t="shared" si="3"/>
        <v>3.0915237590431785E-2</v>
      </c>
      <c r="K63" s="2">
        <f t="shared" si="4"/>
        <v>0.45332565015550758</v>
      </c>
      <c r="L63" s="2">
        <f t="shared" si="5"/>
        <v>1.8181248000991046</v>
      </c>
      <c r="M63" s="2">
        <f t="shared" si="6"/>
        <v>43.900000000000055</v>
      </c>
      <c r="N63" s="2">
        <f t="shared" si="1"/>
        <v>12.779043280182204</v>
      </c>
    </row>
    <row r="64" spans="1:14" ht="12.75" customHeight="1">
      <c r="H64" s="86"/>
      <c r="J64" s="2">
        <f t="shared" si="3"/>
        <v>3.2015810276680483E-2</v>
      </c>
      <c r="K64" s="2">
        <f t="shared" si="4"/>
        <v>0.45811304534709069</v>
      </c>
      <c r="L64" s="2">
        <f t="shared" si="5"/>
        <v>1.8286795083683465</v>
      </c>
      <c r="M64" s="2">
        <f t="shared" si="6"/>
        <v>44.000000000000057</v>
      </c>
      <c r="N64" s="2">
        <f t="shared" si="1"/>
        <v>12.727272727272698</v>
      </c>
    </row>
    <row r="65" spans="1:14" ht="12.75" customHeight="1">
      <c r="A65" s="378" t="s">
        <v>138</v>
      </c>
      <c r="B65" s="378"/>
      <c r="C65" s="378"/>
      <c r="D65" s="378"/>
      <c r="E65" s="378"/>
      <c r="F65" s="378"/>
      <c r="H65" s="86"/>
      <c r="J65" s="2">
        <f t="shared" si="3"/>
        <v>3.3134142062228499E-2</v>
      </c>
      <c r="K65" s="2">
        <f t="shared" si="4"/>
        <v>0.46291828542844515</v>
      </c>
      <c r="L65" s="2">
        <f t="shared" si="5"/>
        <v>1.8392447645437429</v>
      </c>
      <c r="M65" s="2">
        <f t="shared" si="6"/>
        <v>44.100000000000058</v>
      </c>
      <c r="N65" s="2">
        <f t="shared" si="1"/>
        <v>12.675736961451218</v>
      </c>
    </row>
    <row r="66" spans="1:14" ht="12.75" customHeight="1" thickBot="1">
      <c r="A66" s="379" t="s">
        <v>32</v>
      </c>
      <c r="B66" s="379"/>
      <c r="C66" s="210"/>
      <c r="D66" s="211" t="s">
        <v>33</v>
      </c>
      <c r="E66" s="15"/>
      <c r="F66" s="15"/>
      <c r="H66" s="86"/>
      <c r="J66" s="2">
        <f t="shared" si="3"/>
        <v>3.4270168014444838E-2</v>
      </c>
      <c r="K66" s="2">
        <f t="shared" si="4"/>
        <v>0.46774129830476269</v>
      </c>
      <c r="L66" s="2">
        <f t="shared" si="5"/>
        <v>1.8498204891084202</v>
      </c>
      <c r="M66" s="2">
        <f t="shared" si="6"/>
        <v>44.20000000000006</v>
      </c>
      <c r="N66" s="2">
        <f t="shared" si="1"/>
        <v>12.624434389140241</v>
      </c>
    </row>
    <row r="67" spans="1:14" ht="12.75" customHeight="1">
      <c r="A67" s="374" t="s">
        <v>29</v>
      </c>
      <c r="B67" s="375"/>
      <c r="C67" s="209" t="s">
        <v>102</v>
      </c>
      <c r="D67" s="127">
        <f>'D.A. D'!$B$6</f>
        <v>0</v>
      </c>
      <c r="E67" s="16"/>
      <c r="F67" s="16"/>
      <c r="J67" s="2">
        <f t="shared" si="3"/>
        <v>3.5423823968350018E-2</v>
      </c>
      <c r="K67" s="2">
        <f t="shared" si="4"/>
        <v>0.47258201261324873</v>
      </c>
      <c r="L67" s="2">
        <f t="shared" si="5"/>
        <v>1.8604066032649236</v>
      </c>
      <c r="M67" s="2">
        <f t="shared" si="6"/>
        <v>44.300000000000061</v>
      </c>
      <c r="N67" s="2">
        <f t="shared" si="1"/>
        <v>12.573363431151211</v>
      </c>
    </row>
    <row r="68" spans="1:14" ht="12.75" customHeight="1" thickBot="1">
      <c r="A68" s="376"/>
      <c r="B68" s="377"/>
      <c r="C68" s="96" t="s">
        <v>9</v>
      </c>
      <c r="D68" s="235">
        <v>70</v>
      </c>
      <c r="E68" s="128"/>
      <c r="F68" s="128"/>
      <c r="J68" s="2">
        <f t="shared" si="3"/>
        <v>3.6595046518711406E-2</v>
      </c>
      <c r="K68" s="2">
        <f t="shared" si="4"/>
        <v>0.47744035771504706</v>
      </c>
      <c r="L68" s="2">
        <f t="shared" si="5"/>
        <v>1.8710030289271145</v>
      </c>
      <c r="M68" s="2">
        <f t="shared" si="6"/>
        <v>44.400000000000063</v>
      </c>
      <c r="N68" s="2">
        <f t="shared" si="1"/>
        <v>12.52252252252249</v>
      </c>
    </row>
    <row r="69" spans="1:14" ht="12.75" customHeight="1">
      <c r="A69" s="382" t="s">
        <v>36</v>
      </c>
      <c r="B69" s="383"/>
      <c r="C69" s="95" t="s">
        <v>102</v>
      </c>
      <c r="D69" s="127">
        <f>'D.A. D'!$B$11</f>
        <v>0</v>
      </c>
      <c r="E69" s="16"/>
      <c r="F69" s="16"/>
      <c r="J69" s="2">
        <f t="shared" si="3"/>
        <v>3.778377301224848E-2</v>
      </c>
      <c r="K69" s="2">
        <f t="shared" si="4"/>
        <v>0.48231626368727315</v>
      </c>
      <c r="L69" s="2">
        <f t="shared" si="5"/>
        <v>1.8816096887121769</v>
      </c>
      <c r="M69" s="2">
        <f t="shared" si="6"/>
        <v>44.500000000000064</v>
      </c>
      <c r="N69" s="2">
        <f t="shared" si="1"/>
        <v>12.471910112359517</v>
      </c>
    </row>
    <row r="70" spans="1:14" ht="12.75" customHeight="1" thickBot="1">
      <c r="A70" s="376"/>
      <c r="B70" s="377"/>
      <c r="C70" s="96" t="s">
        <v>9</v>
      </c>
      <c r="D70" s="235">
        <v>74</v>
      </c>
      <c r="E70" s="128"/>
      <c r="F70" s="128"/>
      <c r="J70" s="2">
        <f t="shared" si="3"/>
        <v>3.8989941539946893E-2</v>
      </c>
      <c r="K70" s="2">
        <f t="shared" si="4"/>
        <v>0.48720966131515503</v>
      </c>
      <c r="L70" s="2">
        <f t="shared" si="5"/>
        <v>1.8922265059327359</v>
      </c>
      <c r="M70" s="2">
        <f t="shared" si="6"/>
        <v>44.600000000000065</v>
      </c>
      <c r="N70" s="2">
        <f t="shared" si="1"/>
        <v>12.421524663677097</v>
      </c>
    </row>
    <row r="71" spans="1:14" ht="12.75" customHeight="1">
      <c r="A71" s="382" t="s">
        <v>16</v>
      </c>
      <c r="B71" s="383"/>
      <c r="C71" s="95" t="s">
        <v>102</v>
      </c>
      <c r="D71" s="127">
        <f>'D.A. D'!$B$20</f>
        <v>0</v>
      </c>
      <c r="E71" s="98" t="s">
        <v>8</v>
      </c>
      <c r="F71" s="98" t="s">
        <v>10</v>
      </c>
      <c r="J71" s="2">
        <f t="shared" si="3"/>
        <v>4.0213490929479317E-2</v>
      </c>
      <c r="K71" s="2">
        <f t="shared" si="4"/>
        <v>0.49212048208428077</v>
      </c>
      <c r="L71" s="2">
        <f t="shared" si="5"/>
        <v>1.902853404589075</v>
      </c>
      <c r="M71" s="2">
        <f t="shared" si="6"/>
        <v>44.700000000000067</v>
      </c>
      <c r="N71" s="2">
        <f t="shared" si="1"/>
        <v>12.371364653243816</v>
      </c>
    </row>
    <row r="72" spans="1:14" ht="12.75" customHeight="1" thickBot="1">
      <c r="A72" s="376"/>
      <c r="B72" s="377"/>
      <c r="C72" s="96" t="s">
        <v>9</v>
      </c>
      <c r="D72" s="236">
        <v>98</v>
      </c>
      <c r="E72" s="55">
        <f>IF(C13&gt;0,(D67*D68+D69*D70+D71*D72)/C13,0)</f>
        <v>0</v>
      </c>
      <c r="F72" s="87">
        <f>IF(E72&gt;0,1000/E72-10,1000)</f>
        <v>1000</v>
      </c>
      <c r="J72" s="2">
        <f t="shared" si="3"/>
        <v>4.1454360737731372E-2</v>
      </c>
      <c r="K72" s="2">
        <f t="shared" si="4"/>
        <v>0.49704865817294985</v>
      </c>
      <c r="L72" s="2">
        <f t="shared" si="5"/>
        <v>1.9134903093614652</v>
      </c>
      <c r="M72" s="2">
        <f t="shared" si="6"/>
        <v>44.800000000000068</v>
      </c>
      <c r="N72" s="2">
        <f t="shared" si="1"/>
        <v>12.321428571428537</v>
      </c>
    </row>
    <row r="73" spans="1:14" ht="12.75" customHeight="1">
      <c r="B73" s="3"/>
      <c r="F73" s="2"/>
      <c r="J73" s="2">
        <f t="shared" si="3"/>
        <v>4.2712491243430725E-2</v>
      </c>
      <c r="K73" s="2">
        <f t="shared" si="4"/>
        <v>0.50199412244462549</v>
      </c>
      <c r="L73" s="2">
        <f t="shared" si="5"/>
        <v>1.9241371456025871</v>
      </c>
      <c r="M73" s="2">
        <f t="shared" si="6"/>
        <v>44.90000000000007</v>
      </c>
      <c r="N73" s="2">
        <f t="shared" si="1"/>
        <v>12.271714922048965</v>
      </c>
    </row>
    <row r="74" spans="1:14" ht="12.75" customHeight="1">
      <c r="A74" s="42"/>
      <c r="C74" s="24"/>
      <c r="D74" s="97" t="str">
        <f>$D$1</f>
        <v>2-year storm</v>
      </c>
      <c r="E74" s="97" t="str">
        <f>$E$1</f>
        <v>15-year storm</v>
      </c>
      <c r="F74" s="97" t="str">
        <f>$F$1</f>
        <v>100-year storm</v>
      </c>
      <c r="J74" s="2">
        <f t="shared" si="3"/>
        <v>4.3987823439879156E-2</v>
      </c>
      <c r="K74" s="2">
        <f t="shared" si="4"/>
        <v>0.50695680844049151</v>
      </c>
      <c r="L74" s="2">
        <f t="shared" si="5"/>
        <v>1.9347938393300614</v>
      </c>
      <c r="M74" s="2">
        <f t="shared" si="6"/>
        <v>45.000000000000071</v>
      </c>
      <c r="N74" s="2">
        <f t="shared" si="1"/>
        <v>12.222222222222186</v>
      </c>
    </row>
    <row r="75" spans="1:14" ht="12.75" customHeight="1">
      <c r="A75" s="380" t="s">
        <v>135</v>
      </c>
      <c r="B75" s="380"/>
      <c r="C75" s="381"/>
      <c r="D75" s="87">
        <f>IF(D$2&gt;0.2*($F72),(D$2-0.2*($F72))^2/(D$2+0.8*($F72)),0)</f>
        <v>0</v>
      </c>
      <c r="E75" s="87">
        <f>IF(E$2&gt;0.2*($F72),(E$2-0.2*($F72))^2/(E$2+0.8*($F72)),0)</f>
        <v>0</v>
      </c>
      <c r="F75" s="87">
        <f>IF(F$2&gt;0.2*($F72),(F$2-0.2*($F72))^2/(F$2+0.8*($F72)),0)</f>
        <v>0</v>
      </c>
      <c r="J75" s="2">
        <f t="shared" si="3"/>
        <v>4.528029902778373E-2</v>
      </c>
      <c r="K75" s="2">
        <f t="shared" si="4"/>
        <v>0.51193665037210456</v>
      </c>
      <c r="L75" s="2">
        <f t="shared" si="5"/>
        <v>1.9454603172190785</v>
      </c>
      <c r="M75" s="2">
        <f t="shared" si="6"/>
        <v>45.100000000000072</v>
      </c>
      <c r="N75" s="2">
        <f t="shared" si="1"/>
        <v>12.172949002217258</v>
      </c>
    </row>
    <row r="76" spans="1:14" ht="12.75" customHeight="1">
      <c r="A76" s="380" t="s">
        <v>136</v>
      </c>
      <c r="B76" s="380"/>
      <c r="C76" s="381"/>
      <c r="D76" s="87">
        <f>IF($C$13&gt;0,D75-$C$14*12/$C$13,D75)</f>
        <v>0</v>
      </c>
      <c r="E76" s="87">
        <f>IF($C$13&gt;0,E75-$C$14*12/$C$13,E75)</f>
        <v>0</v>
      </c>
      <c r="F76" s="87">
        <f>IF($C$13&gt;0,F75-$C$14*12/$C$13,F75)</f>
        <v>0</v>
      </c>
      <c r="J76" s="2">
        <f t="shared" si="3"/>
        <v>4.6589860408188001E-2</v>
      </c>
      <c r="K76" s="2">
        <f t="shared" si="4"/>
        <v>0.51693358311414794</v>
      </c>
      <c r="L76" s="2">
        <f t="shared" si="5"/>
        <v>1.9561365065951224</v>
      </c>
      <c r="M76" s="2">
        <f t="shared" si="6"/>
        <v>45.200000000000074</v>
      </c>
      <c r="N76" s="2">
        <f t="shared" si="1"/>
        <v>12.123893805309699</v>
      </c>
    </row>
    <row r="77" spans="1:14" ht="12.75" customHeight="1">
      <c r="A77" s="43"/>
      <c r="B77" s="43"/>
      <c r="C77" s="29" t="s">
        <v>34</v>
      </c>
      <c r="D77" s="88">
        <f>IF(D76&gt;0,VLOOKUP(D76,J$24:$N$622,4),0)</f>
        <v>0</v>
      </c>
      <c r="E77" s="88">
        <f>IF(E76&gt;0,VLOOKUP(E76,K$24:$N$622,3),0)</f>
        <v>0</v>
      </c>
      <c r="F77" s="88">
        <f>IF(F76&gt;0,VLOOKUP(F76,L$24:$N$622,2),0)</f>
        <v>0</v>
      </c>
      <c r="J77" s="2">
        <f t="shared" si="3"/>
        <v>4.7916450675500113E-2</v>
      </c>
      <c r="K77" s="2">
        <f t="shared" si="4"/>
        <v>0.52194754219728035</v>
      </c>
      <c r="L77" s="2">
        <f t="shared" si="5"/>
        <v>1.9668223354267957</v>
      </c>
      <c r="M77" s="2">
        <f t="shared" si="6"/>
        <v>45.300000000000075</v>
      </c>
      <c r="N77" s="2">
        <f t="shared" si="1"/>
        <v>12.075055187637933</v>
      </c>
    </row>
    <row r="78" spans="1:14" ht="12.75" customHeight="1">
      <c r="J78" s="2">
        <f t="shared" si="3"/>
        <v>4.9260013610616313E-2</v>
      </c>
      <c r="K78" s="2">
        <f t="shared" si="4"/>
        <v>0.52697846380107816</v>
      </c>
      <c r="L78" s="2">
        <f t="shared" si="5"/>
        <v>1.9775177323187283</v>
      </c>
      <c r="M78" s="2">
        <f t="shared" si="6"/>
        <v>45.400000000000077</v>
      </c>
      <c r="N78" s="2">
        <f t="shared" si="1"/>
        <v>12.026431718061637</v>
      </c>
    </row>
    <row r="79" spans="1:14" ht="12.75" customHeight="1">
      <c r="A79" s="384" t="s">
        <v>139</v>
      </c>
      <c r="B79" s="385"/>
      <c r="C79" s="385"/>
      <c r="D79" s="385"/>
      <c r="E79" s="385"/>
      <c r="F79" s="386"/>
      <c r="J79" s="2">
        <f t="shared" si="3"/>
        <v>5.0620493674139899E-2</v>
      </c>
      <c r="K79" s="2">
        <f t="shared" si="4"/>
        <v>0.53202628474707392</v>
      </c>
      <c r="L79" s="2">
        <f t="shared" si="5"/>
        <v>1.9882226265046008</v>
      </c>
      <c r="M79" s="2">
        <f t="shared" si="6"/>
        <v>45.500000000000078</v>
      </c>
      <c r="N79" s="2">
        <f t="shared" si="1"/>
        <v>11.978021978021939</v>
      </c>
    </row>
    <row r="80" spans="1:14" ht="12.75" customHeight="1" thickBot="1">
      <c r="A80" s="384" t="s">
        <v>32</v>
      </c>
      <c r="B80" s="386"/>
      <c r="C80" s="210"/>
      <c r="D80" s="211" t="s">
        <v>33</v>
      </c>
      <c r="E80" s="15"/>
      <c r="F80" s="15"/>
      <c r="J80" s="2">
        <f t="shared" si="3"/>
        <v>5.1997835999691919E-2</v>
      </c>
      <c r="K80" s="2">
        <f t="shared" si="4"/>
        <v>0.53709094249188327</v>
      </c>
      <c r="L80" s="2">
        <f t="shared" si="5"/>
        <v>1.9989369478402323</v>
      </c>
      <c r="M80" s="2">
        <f t="shared" si="6"/>
        <v>45.60000000000008</v>
      </c>
      <c r="N80" s="2">
        <f t="shared" si="1"/>
        <v>11.929824561403471</v>
      </c>
    </row>
    <row r="81" spans="1:14" ht="12.75" customHeight="1">
      <c r="A81" s="387" t="s">
        <v>29</v>
      </c>
      <c r="B81" s="388"/>
      <c r="C81" s="209" t="s">
        <v>102</v>
      </c>
      <c r="D81" s="127">
        <f>'D.A. E'!$B$6</f>
        <v>0</v>
      </c>
      <c r="E81" s="16"/>
      <c r="F81" s="16"/>
      <c r="J81" s="2">
        <f t="shared" si="3"/>
        <v>5.3391986387315134E-2</v>
      </c>
      <c r="K81" s="2">
        <f t="shared" si="4"/>
        <v>0.5421723751204286</v>
      </c>
      <c r="L81" s="2">
        <f t="shared" si="5"/>
        <v>2.0096606267967871</v>
      </c>
      <c r="M81" s="2">
        <f t="shared" si="6"/>
        <v>45.700000000000081</v>
      </c>
      <c r="N81" s="2">
        <f t="shared" si="1"/>
        <v>11.88183807439821</v>
      </c>
    </row>
    <row r="82" spans="1:14" ht="12.75" customHeight="1" thickBot="1">
      <c r="A82" s="376"/>
      <c r="B82" s="377"/>
      <c r="C82" s="96" t="s">
        <v>9</v>
      </c>
      <c r="D82" s="235">
        <v>70</v>
      </c>
      <c r="E82" s="128"/>
      <c r="F82" s="128"/>
      <c r="J82" s="2">
        <f t="shared" si="3"/>
        <v>5.4802891296966062E-2</v>
      </c>
      <c r="K82" s="2">
        <f t="shared" si="4"/>
        <v>0.54727052133924314</v>
      </c>
      <c r="L82" s="2">
        <f t="shared" si="5"/>
        <v>2.0203935944540441</v>
      </c>
      <c r="M82" s="2">
        <f t="shared" si="6"/>
        <v>45.800000000000082</v>
      </c>
      <c r="N82" s="2">
        <f t="shared" si="1"/>
        <v>11.83406113537114</v>
      </c>
    </row>
    <row r="83" spans="1:14" ht="12.75" customHeight="1">
      <c r="A83" s="382" t="s">
        <v>36</v>
      </c>
      <c r="B83" s="383"/>
      <c r="C83" s="95" t="s">
        <v>102</v>
      </c>
      <c r="D83" s="127">
        <f>'D.A. E'!$B$11</f>
        <v>0</v>
      </c>
      <c r="E83" s="16"/>
      <c r="F83" s="16"/>
      <c r="J83" s="2">
        <f t="shared" si="3"/>
        <v>5.6230497842098111E-2</v>
      </c>
      <c r="K83" s="2">
        <f t="shared" si="4"/>
        <v>0.55238532046987188</v>
      </c>
      <c r="L83" s="2">
        <f t="shared" si="5"/>
        <v>2.0311357824937764</v>
      </c>
      <c r="M83" s="2">
        <f t="shared" si="6"/>
        <v>45.900000000000084</v>
      </c>
      <c r="N83" s="2">
        <f t="shared" si="1"/>
        <v>11.786492374727629</v>
      </c>
    </row>
    <row r="84" spans="1:14" ht="12.75" customHeight="1" thickBot="1">
      <c r="A84" s="376"/>
      <c r="B84" s="377"/>
      <c r="C84" s="96" t="s">
        <v>9</v>
      </c>
      <c r="D84" s="235">
        <v>74</v>
      </c>
      <c r="E84" s="128"/>
      <c r="F84" s="128"/>
      <c r="J84" s="2">
        <f t="shared" si="3"/>
        <v>5.7674753783330625E-2</v>
      </c>
      <c r="K84" s="2">
        <f t="shared" si="4"/>
        <v>0.55751671244235312</v>
      </c>
      <c r="L84" s="2">
        <f t="shared" si="5"/>
        <v>2.0418871231932041</v>
      </c>
      <c r="M84" s="2">
        <f t="shared" si="6"/>
        <v>46.000000000000085</v>
      </c>
      <c r="N84" s="2">
        <f t="shared" si="1"/>
        <v>11.739130434782567</v>
      </c>
    </row>
    <row r="85" spans="1:14" ht="12.75" customHeight="1">
      <c r="A85" s="382" t="s">
        <v>16</v>
      </c>
      <c r="B85" s="383"/>
      <c r="C85" s="95" t="s">
        <v>102</v>
      </c>
      <c r="D85" s="127">
        <f>'D.A. E'!$B$20</f>
        <v>0</v>
      </c>
      <c r="E85" s="98" t="s">
        <v>8</v>
      </c>
      <c r="F85" s="98" t="s">
        <v>10</v>
      </c>
      <c r="H85" s="91"/>
      <c r="J85" s="2">
        <f t="shared" si="3"/>
        <v>5.9135607522204543E-2</v>
      </c>
      <c r="K85" s="2">
        <f t="shared" si="4"/>
        <v>0.56266463778878628</v>
      </c>
      <c r="L85" s="2">
        <f t="shared" si="5"/>
        <v>2.0526475494185306</v>
      </c>
      <c r="M85" s="2">
        <f t="shared" si="6"/>
        <v>46.100000000000087</v>
      </c>
      <c r="N85" s="2">
        <f t="shared" si="1"/>
        <v>11.691973969631196</v>
      </c>
    </row>
    <row r="86" spans="1:14" ht="12.75" customHeight="1" thickBot="1">
      <c r="A86" s="376"/>
      <c r="B86" s="377"/>
      <c r="C86" s="96" t="s">
        <v>9</v>
      </c>
      <c r="D86" s="236">
        <v>98</v>
      </c>
      <c r="E86" s="55">
        <f>IF(C16&gt;0,(D81*D82+D83*D84+D85*D86)/C16,0)</f>
        <v>0</v>
      </c>
      <c r="F86" s="87">
        <f>IF(E86&gt;0,1000/E86-10,1000)</f>
        <v>1000</v>
      </c>
      <c r="H86" s="86"/>
      <c r="J86" s="2">
        <f t="shared" si="3"/>
        <v>6.0613008095023783E-2</v>
      </c>
      <c r="K86" s="2">
        <f t="shared" si="4"/>
        <v>0.56782903763698678</v>
      </c>
      <c r="L86" s="2">
        <f t="shared" si="5"/>
        <v>2.0634169946185783</v>
      </c>
      <c r="M86" s="2">
        <f t="shared" si="6"/>
        <v>46.200000000000088</v>
      </c>
      <c r="N86" s="2">
        <f t="shared" si="1"/>
        <v>11.645021645021604</v>
      </c>
    </row>
    <row r="87" spans="1:14">
      <c r="B87" s="3"/>
      <c r="F87" s="2"/>
      <c r="H87" s="86"/>
      <c r="J87" s="2">
        <f t="shared" si="3"/>
        <v>6.2106905166779386E-2</v>
      </c>
      <c r="K87" s="2">
        <f t="shared" si="4"/>
        <v>0.57300985370421986</v>
      </c>
      <c r="L87" s="2">
        <f t="shared" si="5"/>
        <v>2.0741953928184897</v>
      </c>
      <c r="M87" s="2">
        <f t="shared" si="6"/>
        <v>46.30000000000009</v>
      </c>
      <c r="N87" s="2">
        <f t="shared" si="1"/>
        <v>11.5982721382289</v>
      </c>
    </row>
    <row r="88" spans="1:14" ht="12.75" customHeight="1">
      <c r="A88" s="42"/>
      <c r="C88" s="24"/>
      <c r="D88" s="97" t="str">
        <f>$D$1</f>
        <v>2-year storm</v>
      </c>
      <c r="E88" s="97" t="str">
        <f>$E$1</f>
        <v>15-year storm</v>
      </c>
      <c r="F88" s="97" t="str">
        <f>$F$1</f>
        <v>100-year storm</v>
      </c>
      <c r="H88" s="86"/>
      <c r="J88" s="2">
        <f t="shared" si="3"/>
        <v>6.361724902515617E-2</v>
      </c>
      <c r="K88" s="2">
        <f t="shared" si="4"/>
        <v>0.57820702829101656</v>
      </c>
      <c r="L88" s="2">
        <f t="shared" si="5"/>
        <v>2.0849826786135144</v>
      </c>
      <c r="M88" s="2">
        <f t="shared" si="6"/>
        <v>46.400000000000091</v>
      </c>
      <c r="N88" s="2">
        <f t="shared" ref="N88:N151" si="7">IF(M88&gt;0,1000/M88-10,1000)</f>
        <v>11.551724137930993</v>
      </c>
    </row>
    <row r="89" spans="1:14" ht="12.75" customHeight="1">
      <c r="A89" s="380" t="s">
        <v>135</v>
      </c>
      <c r="B89" s="380"/>
      <c r="C89" s="381"/>
      <c r="D89" s="87">
        <f>IF(D$2&gt;0.2*($F86),(D$2-0.2*($F86))^2/(D$2+0.8*($F86)),0)</f>
        <v>0</v>
      </c>
      <c r="E89" s="87">
        <f>IF(E$2&gt;0.2*($F86),(E$2-0.2*($F86))^2/(E$2+0.8*($F86)),0)</f>
        <v>0</v>
      </c>
      <c r="F89" s="87">
        <f>IF(F$2&gt;0.2*($F86),(F$2-0.2*($F86))^2/(F$2+0.8*($F86)),0)</f>
        <v>0</v>
      </c>
      <c r="H89" s="2"/>
      <c r="J89" s="2">
        <f t="shared" si="3"/>
        <v>6.5143990574621544E-2</v>
      </c>
      <c r="K89" s="2">
        <f t="shared" si="4"/>
        <v>0.58342050427507341</v>
      </c>
      <c r="L89" s="2">
        <f t="shared" si="5"/>
        <v>2.0957787871628892</v>
      </c>
      <c r="M89" s="2">
        <f t="shared" si="6"/>
        <v>46.500000000000092</v>
      </c>
      <c r="N89" s="2">
        <f t="shared" si="7"/>
        <v>11.505376344085978</v>
      </c>
    </row>
    <row r="90" spans="1:14" ht="12.75" customHeight="1">
      <c r="A90" s="380" t="s">
        <v>136</v>
      </c>
      <c r="B90" s="380"/>
      <c r="C90" s="381"/>
      <c r="D90" s="87">
        <f>IF($C$16&gt;0,D89-$C$17*12/$C$16,D89)</f>
        <v>0</v>
      </c>
      <c r="E90" s="87">
        <f>IF($C$16&gt;0,E89-$C$17*12/$C$16,E89)</f>
        <v>0</v>
      </c>
      <c r="F90" s="87">
        <f>IF($C$16&gt;0,F89-$C$17*12/$C$16,F89)</f>
        <v>0</v>
      </c>
      <c r="H90" s="2"/>
      <c r="J90" s="2">
        <f t="shared" si="3"/>
        <v>6.6687081330592743E-2</v>
      </c>
      <c r="K90" s="2">
        <f t="shared" si="4"/>
        <v>0.58865022510522425</v>
      </c>
      <c r="L90" s="2">
        <f t="shared" si="5"/>
        <v>2.1065836541837726</v>
      </c>
      <c r="M90" s="2">
        <f t="shared" si="6"/>
        <v>46.600000000000094</v>
      </c>
      <c r="N90" s="2">
        <f t="shared" si="7"/>
        <v>11.459227467811115</v>
      </c>
    </row>
    <row r="91" spans="1:14" ht="12.75" customHeight="1">
      <c r="A91" s="43"/>
      <c r="B91" s="43"/>
      <c r="C91" s="29" t="s">
        <v>34</v>
      </c>
      <c r="D91" s="88">
        <f>IF(D90&gt;0,VLOOKUP(D90,J$24:$N$622,4),0)</f>
        <v>0</v>
      </c>
      <c r="E91" s="88">
        <f>IF(E90&gt;0,VLOOKUP(E90,K$24:$N$622,3),0)</f>
        <v>0</v>
      </c>
      <c r="F91" s="88">
        <f>IF(F90&gt;0,VLOOKUP(F90,L$24:$N$622,2),0)</f>
        <v>0</v>
      </c>
      <c r="H91" s="2"/>
      <c r="J91" s="2">
        <f t="shared" si="3"/>
        <v>6.8246473413684755E-2</v>
      </c>
      <c r="K91" s="2">
        <f t="shared" si="4"/>
        <v>0.59389613479549763</v>
      </c>
      <c r="L91" s="2">
        <f t="shared" si="5"/>
        <v>2.1173972159452807</v>
      </c>
      <c r="M91" s="2">
        <f t="shared" si="6"/>
        <v>46.700000000000095</v>
      </c>
      <c r="N91" s="2">
        <f t="shared" si="7"/>
        <v>11.413276231263339</v>
      </c>
    </row>
    <row r="92" spans="1:14" ht="12.75" customHeight="1">
      <c r="H92" s="2"/>
      <c r="J92" s="2">
        <f t="shared" si="3"/>
        <v>6.9822119544034278E-2</v>
      </c>
      <c r="K92" s="2">
        <f t="shared" si="4"/>
        <v>0.59915817791924486</v>
      </c>
      <c r="L92" s="2">
        <f t="shared" si="5"/>
        <v>2.1282194092625892</v>
      </c>
      <c r="M92" s="2">
        <f t="shared" si="6"/>
        <v>46.800000000000097</v>
      </c>
      <c r="N92" s="2">
        <f t="shared" si="7"/>
        <v>11.367521367521324</v>
      </c>
    </row>
    <row r="93" spans="1:14" ht="12.75" customHeight="1">
      <c r="H93" s="2"/>
      <c r="J93" s="2">
        <f t="shared" si="3"/>
        <v>7.1413973035701697E-2</v>
      </c>
      <c r="K93" s="2">
        <f t="shared" si="4"/>
        <v>0.60443629960334788</v>
      </c>
      <c r="L93" s="2">
        <f t="shared" si="5"/>
        <v>2.1390501714911072</v>
      </c>
      <c r="M93" s="2">
        <f t="shared" si="6"/>
        <v>46.900000000000098</v>
      </c>
      <c r="N93" s="2">
        <f t="shared" si="7"/>
        <v>11.32196162046904</v>
      </c>
    </row>
    <row r="94" spans="1:14" ht="12.75" customHeight="1">
      <c r="H94" s="2"/>
      <c r="J94" s="2">
        <f t="shared" si="3"/>
        <v>7.3021987791147311E-2</v>
      </c>
      <c r="K94" s="2">
        <f t="shared" si="4"/>
        <v>0.60973044552249811</v>
      </c>
      <c r="L94" s="2">
        <f t="shared" si="5"/>
        <v>2.1498894405207336</v>
      </c>
      <c r="M94" s="2">
        <f t="shared" si="6"/>
        <v>47.000000000000099</v>
      </c>
      <c r="N94" s="2">
        <f t="shared" si="7"/>
        <v>11.276595744680805</v>
      </c>
    </row>
    <row r="95" spans="1:14" ht="12.75" customHeight="1">
      <c r="H95" s="2"/>
      <c r="J95" s="2">
        <f t="shared" si="3"/>
        <v>7.4646118295781841E-2</v>
      </c>
      <c r="K95" s="2">
        <f t="shared" si="4"/>
        <v>0.6150405618935485</v>
      </c>
      <c r="L95" s="2">
        <f t="shared" si="5"/>
        <v>2.1607371547701777</v>
      </c>
      <c r="M95" s="2">
        <f t="shared" si="6"/>
        <v>47.100000000000101</v>
      </c>
      <c r="N95" s="2">
        <f t="shared" si="7"/>
        <v>11.231422505307812</v>
      </c>
    </row>
    <row r="96" spans="1:14" ht="20.25" customHeight="1">
      <c r="H96" s="2"/>
      <c r="J96" s="2">
        <f t="shared" ref="J96:J159" si="8">IF(D$2&gt;0.2*($N96),(D$2-0.2*($N96))^2/(D$2+0.8*($N96)),0)</f>
        <v>7.6286319612592579E-2</v>
      </c>
      <c r="K96" s="2">
        <f t="shared" ref="K96:K159" si="9">IF(E$2&gt;0.2*($N96),(E$2-0.2*($N96))^2/(E$2+0.8*($N96)),0)</f>
        <v>0.62036659546994477</v>
      </c>
      <c r="L96" s="2">
        <f t="shared" ref="L96:L159" si="10">IF(F$2&gt;0.2*($N96),(F$2-0.2*($N96))^2/(F$2+0.8*($N96)),0)</f>
        <v>2.1715932531813671</v>
      </c>
      <c r="M96" s="2">
        <f t="shared" ref="M96:M159" si="11">M95+0.1</f>
        <v>47.200000000000102</v>
      </c>
      <c r="N96" s="2">
        <f t="shared" si="7"/>
        <v>11.186440677966054</v>
      </c>
    </row>
    <row r="97" spans="1:14" ht="12.75" customHeight="1">
      <c r="H97" s="7"/>
      <c r="J97" s="2">
        <f t="shared" si="8"/>
        <v>7.7942547376837271E-2</v>
      </c>
      <c r="K97" s="2">
        <f t="shared" si="9"/>
        <v>0.6257084935362146</v>
      </c>
      <c r="L97" s="2">
        <f t="shared" si="10"/>
        <v>2.1824576752139024</v>
      </c>
      <c r="M97" s="2">
        <f t="shared" si="11"/>
        <v>47.300000000000104</v>
      </c>
      <c r="N97" s="2">
        <f t="shared" si="7"/>
        <v>11.141649048625748</v>
      </c>
    </row>
    <row r="98" spans="1:14" ht="12.75" customHeight="1">
      <c r="H98" s="7"/>
      <c r="J98" s="2">
        <f t="shared" si="8"/>
        <v>7.9614757790814367E-2</v>
      </c>
      <c r="K98" s="2">
        <f t="shared" si="9"/>
        <v>0.63106620390254187</v>
      </c>
      <c r="L98" s="2">
        <f t="shared" si="10"/>
        <v>2.1933303608396102</v>
      </c>
      <c r="M98" s="2">
        <f t="shared" si="11"/>
        <v>47.400000000000105</v>
      </c>
      <c r="N98" s="2">
        <f t="shared" si="7"/>
        <v>11.097046413502063</v>
      </c>
    </row>
    <row r="99" spans="1:14" ht="16.5" customHeight="1">
      <c r="H99" s="7"/>
      <c r="J99" s="2">
        <f t="shared" si="8"/>
        <v>8.1302907618698947E-2</v>
      </c>
      <c r="K99" s="2">
        <f t="shared" si="9"/>
        <v>0.63643967489939823</v>
      </c>
      <c r="L99" s="2">
        <f t="shared" si="10"/>
        <v>2.2042112505371425</v>
      </c>
      <c r="M99" s="2">
        <f t="shared" si="11"/>
        <v>47.500000000000107</v>
      </c>
      <c r="N99" s="2">
        <f t="shared" si="7"/>
        <v>11.05263157894732</v>
      </c>
    </row>
    <row r="100" spans="1:14" ht="17.25" customHeight="1">
      <c r="H100" s="7"/>
      <c r="J100" s="2">
        <f t="shared" si="8"/>
        <v>8.3006954181450418E-2</v>
      </c>
      <c r="K100" s="2">
        <f t="shared" si="9"/>
        <v>0.6418288553722481</v>
      </c>
      <c r="L100" s="2">
        <f t="shared" si="10"/>
        <v>2.2151002852866526</v>
      </c>
      <c r="M100" s="2">
        <f t="shared" si="11"/>
        <v>47.600000000000108</v>
      </c>
      <c r="N100" s="2">
        <f t="shared" si="7"/>
        <v>11.008403361344492</v>
      </c>
    </row>
    <row r="101" spans="1:14" ht="12.75" customHeight="1">
      <c r="H101" s="7"/>
      <c r="J101" s="2">
        <f t="shared" si="8"/>
        <v>8.4726855351787866E-2</v>
      </c>
      <c r="K101" s="2">
        <f t="shared" si="9"/>
        <v>0.64723369467632175</v>
      </c>
      <c r="L101" s="2">
        <f t="shared" si="10"/>
        <v>2.2259974065645443</v>
      </c>
      <c r="M101" s="2">
        <f t="shared" si="11"/>
        <v>47.700000000000109</v>
      </c>
      <c r="N101" s="2">
        <f t="shared" si="7"/>
        <v>10.964360587002048</v>
      </c>
    </row>
    <row r="102" spans="1:14">
      <c r="H102" s="7"/>
      <c r="J102" s="2">
        <f t="shared" si="8"/>
        <v>8.6462569549231399E-2</v>
      </c>
      <c r="K102" s="2">
        <f t="shared" si="9"/>
        <v>0.65265414267144872</v>
      </c>
      <c r="L102" s="2">
        <f t="shared" si="10"/>
        <v>2.2369025563382734</v>
      </c>
      <c r="M102" s="2">
        <f t="shared" si="11"/>
        <v>47.800000000000111</v>
      </c>
      <c r="N102" s="2">
        <f t="shared" si="7"/>
        <v>10.92050209205016</v>
      </c>
    </row>
    <row r="103" spans="1:14">
      <c r="H103" s="7"/>
      <c r="J103" s="2">
        <f t="shared" si="8"/>
        <v>8.8214055735211419E-2</v>
      </c>
      <c r="K103" s="2">
        <f t="shared" si="9"/>
        <v>0.65809014971696456</v>
      </c>
      <c r="L103" s="2">
        <f t="shared" si="10"/>
        <v>2.2478156770612276</v>
      </c>
      <c r="M103" s="2">
        <f t="shared" si="11"/>
        <v>47.900000000000112</v>
      </c>
      <c r="N103" s="2">
        <f t="shared" si="7"/>
        <v>10.876826722338155</v>
      </c>
    </row>
    <row r="104" spans="1:14">
      <c r="H104" s="7"/>
      <c r="J104" s="2">
        <f t="shared" si="8"/>
        <v>8.9981273408241746E-2</v>
      </c>
      <c r="K104" s="2">
        <f t="shared" si="9"/>
        <v>0.66354166666667291</v>
      </c>
      <c r="L104" s="2">
        <f t="shared" si="10"/>
        <v>2.2587367116676567</v>
      </c>
      <c r="M104" s="2">
        <f t="shared" si="11"/>
        <v>48.000000000000114</v>
      </c>
      <c r="N104" s="2">
        <f t="shared" si="7"/>
        <v>10.833333333333282</v>
      </c>
    </row>
    <row r="105" spans="1:14" ht="12.75" customHeight="1">
      <c r="H105" s="7"/>
      <c r="J105" s="2">
        <f t="shared" si="8"/>
        <v>9.1764182599157987E-2</v>
      </c>
      <c r="K105" s="2">
        <f t="shared" si="9"/>
        <v>0.66900864486387879</v>
      </c>
      <c r="L105" s="2">
        <f t="shared" si="10"/>
        <v>2.2696656035676837</v>
      </c>
      <c r="M105" s="2">
        <f t="shared" si="11"/>
        <v>48.100000000000115</v>
      </c>
      <c r="N105" s="2">
        <f t="shared" si="7"/>
        <v>10.790020790020741</v>
      </c>
    </row>
    <row r="106" spans="1:14" ht="12.75" customHeight="1">
      <c r="H106" s="7"/>
      <c r="J106" s="2">
        <f t="shared" si="8"/>
        <v>9.3562743866418746E-2</v>
      </c>
      <c r="K106" s="2">
        <f t="shared" si="9"/>
        <v>0.67449103613647809</v>
      </c>
      <c r="L106" s="2">
        <f t="shared" si="10"/>
        <v>2.2806022966423609</v>
      </c>
      <c r="M106" s="2">
        <f t="shared" si="11"/>
        <v>48.200000000000117</v>
      </c>
      <c r="N106" s="2">
        <f t="shared" si="7"/>
        <v>10.74688796680493</v>
      </c>
    </row>
    <row r="107" spans="1:14" s="90" customFormat="1" ht="17.25" customHeight="1">
      <c r="A107" s="2"/>
      <c r="B107" s="2"/>
      <c r="C107" s="2"/>
      <c r="D107" s="3"/>
      <c r="E107" s="2"/>
      <c r="F107" s="3"/>
      <c r="G107" s="2"/>
      <c r="H107" s="7"/>
      <c r="J107" s="2">
        <f t="shared" si="8"/>
        <v>9.5376918291469853E-2</v>
      </c>
      <c r="K107" s="2">
        <f t="shared" si="9"/>
        <v>0.67998879279211222</v>
      </c>
      <c r="L107" s="2">
        <f t="shared" si="10"/>
        <v>2.2915467352387968</v>
      </c>
      <c r="M107" s="2">
        <f t="shared" si="11"/>
        <v>48.300000000000118</v>
      </c>
      <c r="N107" s="2">
        <f t="shared" si="7"/>
        <v>10.703933747411959</v>
      </c>
    </row>
    <row r="108" spans="1:14" s="7" customFormat="1">
      <c r="A108" s="2"/>
      <c r="B108" s="2"/>
      <c r="C108" s="2"/>
      <c r="D108" s="3"/>
      <c r="E108" s="2"/>
      <c r="F108" s="3"/>
      <c r="G108" s="2"/>
      <c r="I108" s="2"/>
      <c r="J108" s="2">
        <f t="shared" si="8"/>
        <v>9.7206667474169964E-2</v>
      </c>
      <c r="K108" s="2">
        <f t="shared" si="9"/>
        <v>0.68550186761338183</v>
      </c>
      <c r="L108" s="2">
        <f t="shared" si="10"/>
        <v>2.302498864165341</v>
      </c>
      <c r="M108" s="2">
        <f t="shared" si="11"/>
        <v>48.400000000000119</v>
      </c>
      <c r="N108" s="2">
        <f t="shared" si="7"/>
        <v>10.661157024793336</v>
      </c>
    </row>
    <row r="109" spans="1:14" s="7" customFormat="1">
      <c r="A109" s="2"/>
      <c r="B109" s="2"/>
      <c r="C109" s="2"/>
      <c r="D109" s="3"/>
      <c r="E109" s="2"/>
      <c r="F109" s="3"/>
      <c r="G109" s="2"/>
      <c r="I109" s="2"/>
      <c r="J109" s="2">
        <f t="shared" si="8"/>
        <v>9.9051953528276435E-2</v>
      </c>
      <c r="K109" s="2">
        <f t="shared" si="9"/>
        <v>0.69103021385311891</v>
      </c>
      <c r="L109" s="2">
        <f t="shared" si="10"/>
        <v>2.3134586286868277</v>
      </c>
      <c r="M109" s="2">
        <f t="shared" si="11"/>
        <v>48.500000000000121</v>
      </c>
      <c r="N109" s="2">
        <f t="shared" si="7"/>
        <v>10.618556701030876</v>
      </c>
    </row>
    <row r="110" spans="1:14" s="7" customFormat="1">
      <c r="A110" s="2"/>
      <c r="B110" s="2"/>
      <c r="C110" s="2"/>
      <c r="D110" s="3"/>
      <c r="E110" s="2"/>
      <c r="F110" s="3"/>
      <c r="G110" s="2"/>
      <c r="I110" s="2"/>
      <c r="J110" s="2">
        <f t="shared" si="8"/>
        <v>0.10091273907699258</v>
      </c>
      <c r="K110" s="2">
        <f t="shared" si="9"/>
        <v>0.69657378522972102</v>
      </c>
      <c r="L110" s="2">
        <f t="shared" si="10"/>
        <v>2.3244259745198828</v>
      </c>
      <c r="M110" s="2">
        <f t="shared" si="11"/>
        <v>48.600000000000122</v>
      </c>
      <c r="N110" s="2">
        <f t="shared" si="7"/>
        <v>10.576131687242746</v>
      </c>
    </row>
    <row r="111" spans="1:14" s="7" customFormat="1">
      <c r="A111" s="2"/>
      <c r="B111" s="2"/>
      <c r="C111" s="2"/>
      <c r="D111" s="3"/>
      <c r="E111" s="2"/>
      <c r="F111" s="3"/>
      <c r="G111" s="2"/>
      <c r="I111" s="2"/>
      <c r="J111" s="2">
        <f t="shared" si="8"/>
        <v>0.10278898724857252</v>
      </c>
      <c r="K111" s="2">
        <f t="shared" si="9"/>
        <v>0.70213253592254066</v>
      </c>
      <c r="L111" s="2">
        <f t="shared" si="10"/>
        <v>2.3354008478282786</v>
      </c>
      <c r="M111" s="2">
        <f t="shared" si="11"/>
        <v>48.700000000000124</v>
      </c>
      <c r="N111" s="2">
        <f t="shared" si="7"/>
        <v>10.533880903490708</v>
      </c>
    </row>
    <row r="112" spans="1:14" s="7" customFormat="1" ht="12.75" customHeight="1">
      <c r="A112" s="2"/>
      <c r="B112" s="2"/>
      <c r="C112" s="2"/>
      <c r="D112" s="3"/>
      <c r="E112" s="2"/>
      <c r="F112" s="3"/>
      <c r="G112" s="2"/>
      <c r="I112" s="2"/>
      <c r="J112" s="2">
        <f t="shared" si="8"/>
        <v>0.1046806616719852</v>
      </c>
      <c r="K112" s="2">
        <f t="shared" si="9"/>
        <v>0.70770642056733246</v>
      </c>
      <c r="L112" s="2">
        <f t="shared" si="10"/>
        <v>2.3463831952183609</v>
      </c>
      <c r="M112" s="2">
        <f t="shared" si="11"/>
        <v>48.800000000000125</v>
      </c>
      <c r="N112" s="2">
        <f t="shared" si="7"/>
        <v>10.491803278688472</v>
      </c>
    </row>
    <row r="113" spans="1:14" s="7" customFormat="1">
      <c r="A113" s="2"/>
      <c r="B113" s="2"/>
      <c r="C113" s="2"/>
      <c r="D113" s="3"/>
      <c r="E113" s="2"/>
      <c r="F113" s="3"/>
      <c r="G113" s="2"/>
      <c r="I113" s="2"/>
      <c r="J113" s="2">
        <f t="shared" si="8"/>
        <v>0.10658772647263531</v>
      </c>
      <c r="K113" s="2">
        <f t="shared" si="9"/>
        <v>0.71329539425175648</v>
      </c>
      <c r="L113" s="2">
        <f t="shared" si="10"/>
        <v>2.3573729637345155</v>
      </c>
      <c r="M113" s="2">
        <f t="shared" si="11"/>
        <v>48.900000000000126</v>
      </c>
      <c r="N113" s="2">
        <f t="shared" si="7"/>
        <v>10.449897750511195</v>
      </c>
    </row>
    <row r="114" spans="1:14" s="7" customFormat="1" ht="12.75" customHeight="1">
      <c r="A114" s="2"/>
      <c r="B114" s="2"/>
      <c r="C114" s="2"/>
      <c r="D114" s="3"/>
      <c r="E114" s="2"/>
      <c r="F114" s="3"/>
      <c r="G114" s="2"/>
      <c r="I114" s="2"/>
      <c r="J114" s="2">
        <f t="shared" si="8"/>
        <v>0.10851014626814147</v>
      </c>
      <c r="K114" s="2">
        <f t="shared" si="9"/>
        <v>0.71889941251093803</v>
      </c>
      <c r="L114" s="2">
        <f t="shared" si="10"/>
        <v>2.3683701008547002</v>
      </c>
      <c r="M114" s="2">
        <f t="shared" si="11"/>
        <v>49.000000000000128</v>
      </c>
      <c r="N114" s="2">
        <f t="shared" si="7"/>
        <v>10.408163265306069</v>
      </c>
    </row>
    <row r="115" spans="1:14" s="7" customFormat="1">
      <c r="A115" s="2"/>
      <c r="B115" s="2"/>
      <c r="C115" s="2"/>
      <c r="D115" s="3"/>
      <c r="E115" s="2"/>
      <c r="F115" s="3"/>
      <c r="G115" s="2"/>
      <c r="I115" s="2"/>
      <c r="J115" s="2">
        <f t="shared" si="8"/>
        <v>0.11044788616416995</v>
      </c>
      <c r="K115" s="2">
        <f t="shared" si="9"/>
        <v>0.72451843132308136</v>
      </c>
      <c r="L115" s="2">
        <f t="shared" si="10"/>
        <v>2.379374554486033</v>
      </c>
      <c r="M115" s="2">
        <f t="shared" si="11"/>
        <v>49.100000000000129</v>
      </c>
      <c r="N115" s="2">
        <f t="shared" si="7"/>
        <v>10.366598778004018</v>
      </c>
    </row>
    <row r="116" spans="1:14" s="7" customFormat="1">
      <c r="A116" s="2"/>
      <c r="B116" s="2"/>
      <c r="C116" s="2"/>
      <c r="D116" s="3"/>
      <c r="E116" s="2"/>
      <c r="F116" s="3"/>
      <c r="G116" s="2"/>
      <c r="I116" s="2"/>
      <c r="J116" s="2">
        <f t="shared" si="8"/>
        <v>0.11240091175032325</v>
      </c>
      <c r="K116" s="2">
        <f t="shared" si="9"/>
        <v>0.73015240710513662</v>
      </c>
      <c r="L116" s="2">
        <f t="shared" si="10"/>
        <v>2.3903862729604257</v>
      </c>
      <c r="M116" s="2">
        <f t="shared" si="11"/>
        <v>49.200000000000131</v>
      </c>
      <c r="N116" s="2">
        <f t="shared" si="7"/>
        <v>10.325203252032466</v>
      </c>
    </row>
    <row r="117" spans="1:14" s="7" customFormat="1">
      <c r="A117" s="2"/>
      <c r="B117" s="2"/>
      <c r="C117" s="2"/>
      <c r="D117" s="3"/>
      <c r="E117" s="2"/>
      <c r="F117" s="3"/>
      <c r="G117" s="2"/>
      <c r="I117" s="2"/>
      <c r="J117" s="2">
        <f t="shared" si="8"/>
        <v>0.11436918909608394</v>
      </c>
      <c r="K117" s="2">
        <f t="shared" si="9"/>
        <v>0.73580129670852223</v>
      </c>
      <c r="L117" s="2">
        <f t="shared" si="10"/>
        <v>2.4014052050302781</v>
      </c>
      <c r="M117" s="2">
        <f t="shared" si="11"/>
        <v>49.300000000000132</v>
      </c>
      <c r="N117" s="2">
        <f t="shared" si="7"/>
        <v>10.283975659229153</v>
      </c>
    </row>
    <row r="118" spans="1:14" s="7" customFormat="1">
      <c r="A118" s="2"/>
      <c r="B118" s="2"/>
      <c r="C118" s="2"/>
      <c r="D118" s="3"/>
      <c r="E118" s="2"/>
      <c r="F118" s="3"/>
      <c r="G118" s="2"/>
      <c r="I118" s="2"/>
      <c r="J118" s="2">
        <f t="shared" si="8"/>
        <v>0.11635268474681082</v>
      </c>
      <c r="K118" s="2">
        <f t="shared" si="9"/>
        <v>0.74146505741489599</v>
      </c>
      <c r="L118" s="2">
        <f t="shared" si="10"/>
        <v>2.4124312998642212</v>
      </c>
      <c r="M118" s="2">
        <f t="shared" si="11"/>
        <v>49.400000000000134</v>
      </c>
      <c r="N118" s="2">
        <f t="shared" si="7"/>
        <v>10.242914979757032</v>
      </c>
    </row>
    <row r="119" spans="1:14" s="7" customFormat="1">
      <c r="A119" s="2"/>
      <c r="B119" s="2"/>
      <c r="C119" s="2"/>
      <c r="D119" s="3"/>
      <c r="E119" s="2"/>
      <c r="F119" s="3"/>
      <c r="G119" s="2"/>
      <c r="J119" s="2">
        <f t="shared" si="8"/>
        <v>0.11835136571978946</v>
      </c>
      <c r="K119" s="2">
        <f t="shared" si="9"/>
        <v>0.74714364693198232</v>
      </c>
      <c r="L119" s="2">
        <f t="shared" si="10"/>
        <v>2.4234645070429113</v>
      </c>
      <c r="M119" s="2">
        <f t="shared" si="11"/>
        <v>49.500000000000135</v>
      </c>
      <c r="N119" s="2">
        <f t="shared" si="7"/>
        <v>10.202020202020147</v>
      </c>
    </row>
    <row r="120" spans="1:14" s="7" customFormat="1">
      <c r="A120" s="2"/>
      <c r="B120" s="2"/>
      <c r="C120" s="2"/>
      <c r="D120" s="3"/>
      <c r="E120" s="2"/>
      <c r="F120" s="3"/>
      <c r="G120" s="2"/>
      <c r="J120" s="2">
        <f t="shared" si="8"/>
        <v>0.12036519950033336</v>
      </c>
      <c r="K120" s="2">
        <f t="shared" si="9"/>
        <v>0.75283702338944647</v>
      </c>
      <c r="L120" s="2">
        <f t="shared" si="10"/>
        <v>2.4345047765548773</v>
      </c>
      <c r="M120" s="2">
        <f t="shared" si="11"/>
        <v>49.600000000000136</v>
      </c>
      <c r="N120" s="2">
        <f t="shared" si="7"/>
        <v>10.161290322580591</v>
      </c>
    </row>
    <row r="121" spans="1:14" s="7" customFormat="1">
      <c r="A121" s="2"/>
      <c r="B121" s="2"/>
      <c r="C121" s="2"/>
      <c r="D121" s="3"/>
      <c r="E121" s="2"/>
      <c r="F121" s="3"/>
      <c r="G121" s="2"/>
      <c r="J121" s="2">
        <f t="shared" si="8"/>
        <v>0.12239415403793802</v>
      </c>
      <c r="K121" s="2">
        <f t="shared" si="9"/>
        <v>0.75854514533482165</v>
      </c>
      <c r="L121" s="2">
        <f t="shared" si="10"/>
        <v>2.4455520587924209</v>
      </c>
      <c r="M121" s="2">
        <f t="shared" si="11"/>
        <v>49.700000000000138</v>
      </c>
      <c r="N121" s="2">
        <f t="shared" si="7"/>
        <v>10.120724346076404</v>
      </c>
    </row>
    <row r="122" spans="1:14" s="7" customFormat="1">
      <c r="A122" s="2"/>
      <c r="B122" s="2"/>
      <c r="C122" s="2"/>
      <c r="D122" s="3"/>
      <c r="E122" s="2"/>
      <c r="F122" s="3"/>
      <c r="G122" s="2"/>
      <c r="J122" s="2">
        <f t="shared" si="8"/>
        <v>0.12443819774248441</v>
      </c>
      <c r="K122" s="2">
        <f t="shared" si="9"/>
        <v>0.76426797172948346</v>
      </c>
      <c r="L122" s="2">
        <f t="shared" si="10"/>
        <v>2.4566063045475515</v>
      </c>
      <c r="M122" s="2">
        <f t="shared" si="11"/>
        <v>49.800000000000139</v>
      </c>
      <c r="N122" s="2">
        <f t="shared" si="7"/>
        <v>10.080321285140506</v>
      </c>
    </row>
    <row r="123" spans="1:14" s="7" customFormat="1">
      <c r="A123" s="2"/>
      <c r="B123" s="2"/>
      <c r="C123" s="2"/>
      <c r="D123" s="3"/>
      <c r="E123" s="2"/>
      <c r="F123" s="3"/>
      <c r="G123" s="2"/>
      <c r="J123" s="2">
        <f t="shared" si="8"/>
        <v>0.12649729948049399</v>
      </c>
      <c r="K123" s="2">
        <f t="shared" si="9"/>
        <v>0.77000546194467645</v>
      </c>
      <c r="L123" s="2">
        <f t="shared" si="10"/>
        <v>2.4676674650079935</v>
      </c>
      <c r="M123" s="2">
        <f t="shared" si="11"/>
        <v>49.900000000000141</v>
      </c>
      <c r="N123" s="2">
        <f t="shared" si="7"/>
        <v>10.040080160320585</v>
      </c>
    </row>
    <row r="124" spans="1:14" s="7" customFormat="1" ht="12.75" customHeight="1">
      <c r="A124" s="2"/>
      <c r="B124" s="2"/>
      <c r="C124" s="2"/>
      <c r="D124" s="3"/>
      <c r="E124" s="2"/>
      <c r="F124" s="3"/>
      <c r="G124" s="2"/>
      <c r="J124" s="2">
        <f t="shared" si="8"/>
        <v>0.12857142857143156</v>
      </c>
      <c r="K124" s="2">
        <f t="shared" si="9"/>
        <v>0.77575757575758408</v>
      </c>
      <c r="L124" s="2">
        <f t="shared" si="10"/>
        <v>2.4787354917532225</v>
      </c>
      <c r="M124" s="2">
        <f t="shared" si="11"/>
        <v>50.000000000000142</v>
      </c>
      <c r="N124" s="2">
        <f t="shared" si="7"/>
        <v>9.9999999999999432</v>
      </c>
    </row>
    <row r="125" spans="1:14" s="7" customFormat="1">
      <c r="A125" s="2"/>
      <c r="B125" s="2"/>
      <c r="C125" s="2"/>
      <c r="D125" s="3"/>
      <c r="E125" s="2"/>
      <c r="F125" s="3"/>
      <c r="G125" s="2"/>
      <c r="J125" s="2">
        <f t="shared" si="8"/>
        <v>0.13066055478405814</v>
      </c>
      <c r="K125" s="2">
        <f t="shared" si="9"/>
        <v>0.78152427334745067</v>
      </c>
      <c r="L125" s="2">
        <f t="shared" si="10"/>
        <v>2.4898103367505531</v>
      </c>
      <c r="M125" s="2">
        <f t="shared" si="11"/>
        <v>50.100000000000144</v>
      </c>
      <c r="N125" s="2">
        <f t="shared" si="7"/>
        <v>9.9600798403193025</v>
      </c>
    </row>
    <row r="126" spans="1:14" s="7" customFormat="1" ht="12.75" customHeight="1">
      <c r="A126" s="2"/>
      <c r="B126" s="2"/>
      <c r="C126" s="2"/>
      <c r="D126" s="3"/>
      <c r="E126" s="2"/>
      <c r="F126" s="3"/>
      <c r="G126" s="2"/>
      <c r="J126" s="2">
        <f t="shared" si="8"/>
        <v>0.13276464833283086</v>
      </c>
      <c r="K126" s="2">
        <f t="shared" si="9"/>
        <v>0.78730551529174697</v>
      </c>
      <c r="L126" s="2">
        <f t="shared" si="10"/>
        <v>2.5008919523512803</v>
      </c>
      <c r="M126" s="2">
        <f t="shared" si="11"/>
        <v>50.200000000000145</v>
      </c>
      <c r="N126" s="2">
        <f t="shared" si="7"/>
        <v>9.9203187250995448</v>
      </c>
    </row>
    <row r="127" spans="1:14" s="7" customFormat="1">
      <c r="A127" s="2"/>
      <c r="B127" s="2"/>
      <c r="C127" s="2"/>
      <c r="D127" s="3"/>
      <c r="E127" s="2"/>
      <c r="F127" s="3"/>
      <c r="G127" s="2"/>
      <c r="J127" s="2">
        <f t="shared" si="8"/>
        <v>0.13488367987435199</v>
      </c>
      <c r="K127" s="2">
        <f t="shared" si="9"/>
        <v>0.79310126256238533</v>
      </c>
      <c r="L127" s="2">
        <f t="shared" si="10"/>
        <v>2.5119802912868621</v>
      </c>
      <c r="M127" s="2">
        <f t="shared" si="11"/>
        <v>50.300000000000146</v>
      </c>
      <c r="N127" s="2">
        <f t="shared" si="7"/>
        <v>9.8807157057653505</v>
      </c>
    </row>
    <row r="128" spans="1:14" s="7" customFormat="1">
      <c r="A128" s="2"/>
      <c r="B128" s="2"/>
      <c r="C128" s="2"/>
      <c r="D128" s="3"/>
      <c r="E128" s="2"/>
      <c r="F128" s="3"/>
      <c r="G128" s="2"/>
      <c r="J128" s="2">
        <f t="shared" si="8"/>
        <v>0.13701762050386229</v>
      </c>
      <c r="K128" s="2">
        <f t="shared" si="9"/>
        <v>0.79891147652197581</v>
      </c>
      <c r="L128" s="2">
        <f t="shared" si="10"/>
        <v>2.5230753066651448</v>
      </c>
      <c r="M128" s="2">
        <f t="shared" si="11"/>
        <v>50.400000000000148</v>
      </c>
      <c r="N128" s="2">
        <f t="shared" si="7"/>
        <v>9.8412698412697814</v>
      </c>
    </row>
    <row r="129" spans="1:14" s="7" customFormat="1">
      <c r="A129" s="2"/>
      <c r="B129" s="2"/>
      <c r="C129" s="2"/>
      <c r="D129" s="3"/>
      <c r="E129" s="2"/>
      <c r="F129" s="3"/>
      <c r="G129" s="2"/>
      <c r="J129" s="2">
        <f t="shared" si="8"/>
        <v>0.13916644175178236</v>
      </c>
      <c r="K129" s="2">
        <f t="shared" si="9"/>
        <v>0.80473611892013019</v>
      </c>
      <c r="L129" s="2">
        <f t="shared" si="10"/>
        <v>2.5341769519666353</v>
      </c>
      <c r="M129" s="2">
        <f t="shared" si="11"/>
        <v>50.500000000000149</v>
      </c>
      <c r="N129" s="2">
        <f t="shared" si="7"/>
        <v>9.801980198019745</v>
      </c>
    </row>
    <row r="130" spans="1:14" s="7" customFormat="1">
      <c r="A130" s="2"/>
      <c r="B130" s="2"/>
      <c r="C130" s="2"/>
      <c r="D130" s="3"/>
      <c r="E130" s="2"/>
      <c r="F130" s="3"/>
      <c r="G130" s="2"/>
      <c r="J130" s="2">
        <f t="shared" si="8"/>
        <v>0.14133011558029981</v>
      </c>
      <c r="K130" s="2">
        <f t="shared" si="9"/>
        <v>0.81057515188981122</v>
      </c>
      <c r="L130" s="2">
        <f t="shared" si="10"/>
        <v>2.5452851810408266</v>
      </c>
      <c r="M130" s="2">
        <f t="shared" si="11"/>
        <v>50.600000000000151</v>
      </c>
      <c r="N130" s="2">
        <f t="shared" si="7"/>
        <v>9.7628458498023143</v>
      </c>
    </row>
    <row r="131" spans="1:14" s="7" customFormat="1">
      <c r="A131" s="2"/>
      <c r="B131" s="2"/>
      <c r="C131" s="2"/>
      <c r="D131" s="3"/>
      <c r="E131" s="2"/>
      <c r="F131" s="3"/>
      <c r="G131" s="2"/>
      <c r="J131" s="2">
        <f t="shared" si="8"/>
        <v>0.1435086143799999</v>
      </c>
      <c r="K131" s="2">
        <f t="shared" si="9"/>
        <v>0.81642853794372261</v>
      </c>
      <c r="L131" s="2">
        <f t="shared" si="10"/>
        <v>2.5563999481025492</v>
      </c>
      <c r="M131" s="2">
        <f t="shared" si="11"/>
        <v>50.700000000000152</v>
      </c>
      <c r="N131" s="2">
        <f t="shared" si="7"/>
        <v>9.7238658777119724</v>
      </c>
    </row>
    <row r="132" spans="1:14" s="7" customFormat="1">
      <c r="A132" s="2"/>
      <c r="B132" s="2"/>
      <c r="C132" s="2"/>
      <c r="D132" s="3"/>
      <c r="E132" s="2"/>
      <c r="F132" s="3"/>
      <c r="G132" s="2"/>
      <c r="J132" s="2">
        <f t="shared" si="8"/>
        <v>0.14570191096654111</v>
      </c>
      <c r="K132" s="2">
        <f t="shared" si="9"/>
        <v>0.82229623997074253</v>
      </c>
      <c r="L132" s="2">
        <f t="shared" si="10"/>
        <v>2.567521207728376</v>
      </c>
      <c r="M132" s="2">
        <f t="shared" si="11"/>
        <v>50.800000000000153</v>
      </c>
      <c r="N132" s="2">
        <f t="shared" si="7"/>
        <v>9.6850393700786803</v>
      </c>
    </row>
    <row r="133" spans="1:14" s="7" customFormat="1">
      <c r="A133" s="2"/>
      <c r="B133" s="2"/>
      <c r="C133" s="2"/>
      <c r="D133" s="3"/>
      <c r="E133" s="2"/>
      <c r="F133" s="3"/>
      <c r="G133" s="2"/>
      <c r="J133" s="2">
        <f t="shared" si="8"/>
        <v>0.14790997857737573</v>
      </c>
      <c r="K133" s="2">
        <f t="shared" si="9"/>
        <v>0.8281782212324027</v>
      </c>
      <c r="L133" s="2">
        <f t="shared" si="10"/>
        <v>2.5786489148530745</v>
      </c>
      <c r="M133" s="2">
        <f t="shared" si="11"/>
        <v>50.900000000000155</v>
      </c>
      <c r="N133" s="2">
        <f t="shared" si="7"/>
        <v>9.6463654223967978</v>
      </c>
    </row>
    <row r="134" spans="1:14" s="7" customFormat="1">
      <c r="A134" s="2"/>
      <c r="B134" s="2"/>
      <c r="C134" s="2"/>
      <c r="D134" s="3"/>
      <c r="E134" s="2"/>
      <c r="F134" s="3"/>
      <c r="G134" s="2"/>
      <c r="J134" s="2">
        <f t="shared" si="8"/>
        <v>0.15013279086851222</v>
      </c>
      <c r="K134" s="2">
        <f t="shared" si="9"/>
        <v>0.83407444535940667</v>
      </c>
      <c r="L134" s="2">
        <f t="shared" si="10"/>
        <v>2.589783024766092</v>
      </c>
      <c r="M134" s="2">
        <f t="shared" si="11"/>
        <v>51.000000000000156</v>
      </c>
      <c r="N134" s="2">
        <f t="shared" si="7"/>
        <v>9.607843137254843</v>
      </c>
    </row>
    <row r="135" spans="1:14" s="7" customFormat="1" ht="14.25" customHeight="1">
      <c r="A135" s="2"/>
      <c r="B135" s="2"/>
      <c r="C135" s="2"/>
      <c r="D135" s="3"/>
      <c r="E135" s="2"/>
      <c r="F135" s="3"/>
      <c r="G135" s="2"/>
      <c r="J135" s="2">
        <f t="shared" si="8"/>
        <v>0.15237032191132055</v>
      </c>
      <c r="K135" s="2">
        <f t="shared" si="9"/>
        <v>0.8399848763481883</v>
      </c>
      <c r="L135" s="2">
        <f t="shared" si="10"/>
        <v>2.6009234931080814</v>
      </c>
      <c r="M135" s="2">
        <f t="shared" si="11"/>
        <v>51.100000000000158</v>
      </c>
      <c r="N135" s="2">
        <f t="shared" si="7"/>
        <v>9.569471624266086</v>
      </c>
    </row>
    <row r="136" spans="1:14" s="7" customFormat="1">
      <c r="A136" s="2"/>
      <c r="B136" s="2"/>
      <c r="C136" s="2"/>
      <c r="D136" s="3"/>
      <c r="E136" s="2"/>
      <c r="F136" s="3"/>
      <c r="G136" s="2"/>
      <c r="J136" s="2">
        <f t="shared" si="8"/>
        <v>0.15462254618938004</v>
      </c>
      <c r="K136" s="2">
        <f t="shared" si="9"/>
        <v>0.84590947855751419</v>
      </c>
      <c r="L136" s="2">
        <f t="shared" si="10"/>
        <v>2.6120702758674761</v>
      </c>
      <c r="M136" s="2">
        <f t="shared" si="11"/>
        <v>51.200000000000159</v>
      </c>
      <c r="N136" s="2">
        <f t="shared" si="7"/>
        <v>9.5312499999999396</v>
      </c>
    </row>
    <row r="137" spans="1:14" s="7" customFormat="1">
      <c r="A137" s="2"/>
      <c r="B137" s="2"/>
      <c r="C137" s="2"/>
      <c r="D137" s="3"/>
      <c r="E137" s="2"/>
      <c r="F137" s="3"/>
      <c r="G137" s="2"/>
      <c r="J137" s="2">
        <f t="shared" si="8"/>
        <v>0.15688943859536841</v>
      </c>
      <c r="K137" s="2">
        <f t="shared" si="9"/>
        <v>0.85184821670512423</v>
      </c>
      <c r="L137" s="2">
        <f t="shared" si="10"/>
        <v>2.6232233293770957</v>
      </c>
      <c r="M137" s="2">
        <f t="shared" si="11"/>
        <v>51.300000000000161</v>
      </c>
      <c r="N137" s="2">
        <f t="shared" si="7"/>
        <v>9.4931773879141694</v>
      </c>
    </row>
    <row r="138" spans="1:14" s="7" customFormat="1">
      <c r="A138" s="2"/>
      <c r="B138" s="2"/>
      <c r="C138" s="2"/>
      <c r="D138" s="3"/>
      <c r="E138" s="2"/>
      <c r="F138" s="3"/>
      <c r="G138" s="2"/>
      <c r="J138" s="2">
        <f t="shared" si="8"/>
        <v>0.15917097442799233</v>
      </c>
      <c r="K138" s="2">
        <f t="shared" si="9"/>
        <v>0.85780105586441258</v>
      </c>
      <c r="L138" s="2">
        <f t="shared" si="10"/>
        <v>2.6343826103108015</v>
      </c>
      <c r="M138" s="2">
        <f t="shared" si="11"/>
        <v>51.400000000000162</v>
      </c>
      <c r="N138" s="2">
        <f t="shared" si="7"/>
        <v>9.4552529182878757</v>
      </c>
    </row>
    <row r="139" spans="1:14" s="7" customFormat="1">
      <c r="A139" s="2"/>
      <c r="B139" s="2"/>
      <c r="C139" s="2"/>
      <c r="D139" s="3"/>
      <c r="E139" s="2"/>
      <c r="F139" s="3"/>
      <c r="G139" s="2"/>
      <c r="J139" s="2">
        <f t="shared" si="8"/>
        <v>0.16146712938895752</v>
      </c>
      <c r="K139" s="2">
        <f t="shared" si="9"/>
        <v>0.86376796146114687</v>
      </c>
      <c r="L139" s="2">
        <f t="shared" si="10"/>
        <v>2.6455480756801779</v>
      </c>
      <c r="M139" s="2">
        <f t="shared" si="11"/>
        <v>51.500000000000163</v>
      </c>
      <c r="N139" s="2">
        <f t="shared" si="7"/>
        <v>9.4174757281552779</v>
      </c>
    </row>
    <row r="140" spans="1:14" s="7" customFormat="1">
      <c r="A140" s="2"/>
      <c r="B140" s="2"/>
      <c r="C140" s="2"/>
      <c r="D140" s="3"/>
      <c r="E140" s="2"/>
      <c r="F140" s="3"/>
      <c r="G140" s="2"/>
      <c r="J140" s="2">
        <f t="shared" si="8"/>
        <v>0.16377787957997991</v>
      </c>
      <c r="K140" s="2">
        <f t="shared" si="9"/>
        <v>0.86974889927022636</v>
      </c>
      <c r="L140" s="2">
        <f t="shared" si="10"/>
        <v>2.656719682831266</v>
      </c>
      <c r="M140" s="2">
        <f t="shared" si="11"/>
        <v>51.600000000000165</v>
      </c>
      <c r="N140" s="2">
        <f t="shared" si="7"/>
        <v>9.3798449612402486</v>
      </c>
    </row>
    <row r="141" spans="1:14" s="7" customFormat="1">
      <c r="A141" s="2"/>
      <c r="B141" s="2"/>
      <c r="C141" s="2"/>
      <c r="D141" s="3"/>
      <c r="E141" s="2"/>
      <c r="F141" s="3"/>
      <c r="G141" s="2"/>
      <c r="J141" s="2">
        <f t="shared" si="8"/>
        <v>0.16610320149983601</v>
      </c>
      <c r="K141" s="2">
        <f t="shared" si="9"/>
        <v>0.87574383541248091</v>
      </c>
      <c r="L141" s="2">
        <f t="shared" si="10"/>
        <v>2.6678973894413245</v>
      </c>
      <c r="M141" s="2">
        <f t="shared" si="11"/>
        <v>51.700000000000166</v>
      </c>
      <c r="N141" s="2">
        <f t="shared" si="7"/>
        <v>9.3423597678916188</v>
      </c>
    </row>
    <row r="142" spans="1:14" s="7" customFormat="1">
      <c r="A142" s="2"/>
      <c r="B142" s="2"/>
      <c r="C142" s="2"/>
      <c r="D142" s="3"/>
      <c r="E142" s="2"/>
      <c r="F142" s="3"/>
      <c r="G142" s="2"/>
      <c r="J142" s="2">
        <f t="shared" si="8"/>
        <v>0.16844307204145084</v>
      </c>
      <c r="K142" s="2">
        <f t="shared" si="9"/>
        <v>0.88175273635150053</v>
      </c>
      <c r="L142" s="2">
        <f t="shared" si="10"/>
        <v>2.6790811535156327</v>
      </c>
      <c r="M142" s="2">
        <f t="shared" si="11"/>
        <v>51.800000000000168</v>
      </c>
      <c r="N142" s="2">
        <f t="shared" si="7"/>
        <v>9.3050193050192433</v>
      </c>
    </row>
    <row r="143" spans="1:14" s="7" customFormat="1">
      <c r="A143" s="2"/>
      <c r="B143" s="2"/>
      <c r="C143" s="2"/>
      <c r="D143" s="3"/>
      <c r="E143" s="2"/>
      <c r="F143" s="3"/>
      <c r="G143" s="2"/>
      <c r="J143" s="2">
        <f t="shared" si="8"/>
        <v>0.17079746848902727</v>
      </c>
      <c r="K143" s="2">
        <f t="shared" si="9"/>
        <v>0.88777556889051101</v>
      </c>
      <c r="L143" s="2">
        <f t="shared" si="10"/>
        <v>2.690270933384336</v>
      </c>
      <c r="M143" s="2">
        <f t="shared" si="11"/>
        <v>51.900000000000169</v>
      </c>
      <c r="N143" s="2">
        <f t="shared" si="7"/>
        <v>9.2678227360307659</v>
      </c>
    </row>
    <row r="144" spans="1:14" s="7" customFormat="1">
      <c r="A144" s="2"/>
      <c r="B144" s="2"/>
      <c r="C144" s="2"/>
      <c r="D144" s="3"/>
      <c r="E144" s="2"/>
      <c r="F144" s="3"/>
      <c r="G144" s="2"/>
      <c r="J144" s="2">
        <f t="shared" si="8"/>
        <v>0.17316636851520989</v>
      </c>
      <c r="K144" s="2">
        <f t="shared" si="9"/>
        <v>0.89381230016927893</v>
      </c>
      <c r="L144" s="2">
        <f t="shared" si="10"/>
        <v>2.7014666876993121</v>
      </c>
      <c r="M144" s="2">
        <f t="shared" si="11"/>
        <v>52.000000000000171</v>
      </c>
      <c r="N144" s="2">
        <f t="shared" si="7"/>
        <v>9.230769230769166</v>
      </c>
    </row>
    <row r="145" spans="1:14" s="7" customFormat="1">
      <c r="A145" s="2"/>
      <c r="B145" s="2"/>
      <c r="C145" s="2"/>
      <c r="D145" s="3"/>
      <c r="E145" s="2"/>
      <c r="F145" s="3"/>
      <c r="G145" s="2"/>
      <c r="J145" s="2">
        <f t="shared" si="8"/>
        <v>0.17554975017828867</v>
      </c>
      <c r="K145" s="2">
        <f t="shared" si="9"/>
        <v>0.89986289766105454</v>
      </c>
      <c r="L145" s="2">
        <f t="shared" si="10"/>
        <v>2.7126683754310905</v>
      </c>
      <c r="M145" s="2">
        <f t="shared" si="11"/>
        <v>52.100000000000172</v>
      </c>
      <c r="N145" s="2">
        <f t="shared" si="7"/>
        <v>9.1938579654509915</v>
      </c>
    </row>
    <row r="146" spans="1:14" s="7" customFormat="1">
      <c r="A146" s="2"/>
      <c r="B146" s="2"/>
      <c r="C146" s="2"/>
      <c r="D146" s="3"/>
      <c r="E146" s="2"/>
      <c r="F146" s="3"/>
      <c r="G146" s="2"/>
      <c r="J146" s="2">
        <f t="shared" si="8"/>
        <v>0.17794759191943943</v>
      </c>
      <c r="K146" s="2">
        <f t="shared" si="9"/>
        <v>0.90592732916955399</v>
      </c>
      <c r="L146" s="2">
        <f t="shared" si="10"/>
        <v>2.7238759558657968</v>
      </c>
      <c r="M146" s="2">
        <f t="shared" si="11"/>
        <v>52.200000000000173</v>
      </c>
      <c r="N146" s="2">
        <f t="shared" si="7"/>
        <v>9.1570881226053018</v>
      </c>
    </row>
    <row r="147" spans="1:14" s="7" customFormat="1">
      <c r="A147" s="2"/>
      <c r="B147" s="2"/>
      <c r="C147" s="2"/>
      <c r="D147" s="3"/>
      <c r="E147" s="2"/>
      <c r="F147" s="3"/>
      <c r="G147" s="2"/>
      <c r="J147" s="2">
        <f t="shared" si="8"/>
        <v>0.18035987256000019</v>
      </c>
      <c r="K147" s="2">
        <f t="shared" si="9"/>
        <v>0.91200556282597212</v>
      </c>
      <c r="L147" s="2">
        <f t="shared" si="10"/>
        <v>2.7350893886021383</v>
      </c>
      <c r="M147" s="2">
        <f t="shared" si="11"/>
        <v>52.300000000000175</v>
      </c>
      <c r="N147" s="2">
        <f t="shared" si="7"/>
        <v>9.1204588910133211</v>
      </c>
    </row>
    <row r="148" spans="1:14" s="7" customFormat="1" ht="33.75" customHeight="1">
      <c r="A148" s="2"/>
      <c r="B148" s="2"/>
      <c r="C148" s="2"/>
      <c r="D148" s="3"/>
      <c r="E148" s="2"/>
      <c r="F148" s="3"/>
      <c r="G148" s="2"/>
      <c r="J148" s="2">
        <f t="shared" si="8"/>
        <v>0.18278657129878303</v>
      </c>
      <c r="K148" s="2">
        <f t="shared" si="9"/>
        <v>0.91809756708602919</v>
      </c>
      <c r="L148" s="2">
        <f t="shared" si="10"/>
        <v>2.7463086335484159</v>
      </c>
      <c r="M148" s="2">
        <f t="shared" si="11"/>
        <v>52.400000000000176</v>
      </c>
      <c r="N148" s="2">
        <f t="shared" si="7"/>
        <v>9.0839694656487922</v>
      </c>
    </row>
    <row r="149" spans="1:14" s="7" customFormat="1">
      <c r="A149" s="2"/>
      <c r="B149" s="2"/>
      <c r="C149" s="2"/>
      <c r="D149" s="3"/>
      <c r="E149" s="2"/>
      <c r="F149" s="3"/>
      <c r="G149" s="2"/>
      <c r="J149" s="2">
        <f t="shared" si="8"/>
        <v>0.18522766770942387</v>
      </c>
      <c r="K149" s="2">
        <f t="shared" si="9"/>
        <v>0.92420331072705819</v>
      </c>
      <c r="L149" s="2">
        <f t="shared" si="10"/>
        <v>2.7575336509195805</v>
      </c>
      <c r="M149" s="2">
        <f t="shared" si="11"/>
        <v>52.500000000000178</v>
      </c>
      <c r="N149" s="2">
        <f t="shared" si="7"/>
        <v>9.0476190476189835</v>
      </c>
    </row>
    <row r="150" spans="1:14" s="7" customFormat="1">
      <c r="A150" s="2"/>
      <c r="B150" s="2"/>
      <c r="C150" s="2"/>
      <c r="D150" s="3"/>
      <c r="E150" s="2"/>
      <c r="F150" s="3"/>
      <c r="G150" s="2"/>
      <c r="J150" s="2">
        <f t="shared" si="8"/>
        <v>0.18768314173776479</v>
      </c>
      <c r="K150" s="2">
        <f t="shared" si="9"/>
        <v>0.9303227628451185</v>
      </c>
      <c r="L150" s="2">
        <f t="shared" si="10"/>
        <v>2.7687644012343151</v>
      </c>
      <c r="M150" s="2">
        <f t="shared" si="11"/>
        <v>52.600000000000179</v>
      </c>
      <c r="N150" s="2">
        <f t="shared" si="7"/>
        <v>9.0114068441063999</v>
      </c>
    </row>
    <row r="151" spans="1:14" s="7" customFormat="1">
      <c r="A151" s="2"/>
      <c r="B151" s="2"/>
      <c r="C151" s="2"/>
      <c r="D151" s="3"/>
      <c r="E151" s="2"/>
      <c r="F151" s="3"/>
      <c r="G151" s="2"/>
      <c r="H151" s="86"/>
      <c r="J151" s="2">
        <f t="shared" si="8"/>
        <v>0.19015297369927306</v>
      </c>
      <c r="K151" s="2">
        <f t="shared" si="9"/>
        <v>0.9364558928521477</v>
      </c>
      <c r="L151" s="2">
        <f t="shared" si="10"/>
        <v>2.7800008453121534</v>
      </c>
      <c r="M151" s="2">
        <f t="shared" si="11"/>
        <v>52.70000000000018</v>
      </c>
      <c r="N151" s="2">
        <f t="shared" si="7"/>
        <v>8.9753320683111291</v>
      </c>
    </row>
    <row r="152" spans="1:14" s="7" customFormat="1">
      <c r="A152" s="2"/>
      <c r="B152" s="2"/>
      <c r="C152" s="2"/>
      <c r="D152" s="3"/>
      <c r="E152" s="2"/>
      <c r="F152" s="3"/>
      <c r="G152" s="2"/>
      <c r="H152" s="86"/>
      <c r="J152" s="2">
        <f t="shared" si="8"/>
        <v>0.19263714427649317</v>
      </c>
      <c r="K152" s="2">
        <f t="shared" si="9"/>
        <v>0.94260267047314306</v>
      </c>
      <c r="L152" s="2">
        <f t="shared" si="10"/>
        <v>2.7912429442706288</v>
      </c>
      <c r="M152" s="2">
        <f t="shared" si="11"/>
        <v>52.800000000000182</v>
      </c>
      <c r="N152" s="2">
        <f t="shared" ref="N152:N215" si="12">IF(M152&gt;0,1000/M152-10,1000)</f>
        <v>8.9393939393938737</v>
      </c>
    </row>
    <row r="153" spans="1:14" s="7" customFormat="1" ht="16.5" customHeight="1">
      <c r="A153" s="2"/>
      <c r="B153" s="2"/>
      <c r="C153" s="2"/>
      <c r="D153" s="3"/>
      <c r="E153" s="2"/>
      <c r="F153" s="3"/>
      <c r="G153" s="2"/>
      <c r="H153" s="4"/>
      <c r="J153" s="2">
        <f t="shared" si="8"/>
        <v>0.19513563451653396</v>
      </c>
      <c r="K153" s="2">
        <f t="shared" si="9"/>
        <v>0.94876306574337854</v>
      </c>
      <c r="L153" s="2">
        <f t="shared" si="10"/>
        <v>2.8024906595224617</v>
      </c>
      <c r="M153" s="2">
        <f t="shared" si="11"/>
        <v>52.900000000000183</v>
      </c>
      <c r="N153" s="2">
        <f t="shared" si="12"/>
        <v>8.9035916824195951</v>
      </c>
    </row>
    <row r="154" spans="1:14" s="7" customFormat="1" hidden="1">
      <c r="A154" s="2"/>
      <c r="B154" s="2"/>
      <c r="C154" s="2"/>
      <c r="D154" s="3"/>
      <c r="E154" s="2"/>
      <c r="F154" s="3"/>
      <c r="G154" s="2"/>
      <c r="H154" s="4"/>
      <c r="J154" s="2">
        <f t="shared" si="8"/>
        <v>0.19764842582858885</v>
      </c>
      <c r="K154" s="2">
        <f t="shared" si="9"/>
        <v>0.95493704900565235</v>
      </c>
      <c r="L154" s="2">
        <f t="shared" si="10"/>
        <v>2.8137439527727728</v>
      </c>
      <c r="M154" s="2">
        <f t="shared" si="11"/>
        <v>53.000000000000185</v>
      </c>
      <c r="N154" s="2">
        <f t="shared" si="12"/>
        <v>8.8679245283018204</v>
      </c>
    </row>
    <row r="155" spans="1:14" s="7" customFormat="1" hidden="1">
      <c r="A155" s="2"/>
      <c r="B155" s="2"/>
      <c r="C155" s="2"/>
      <c r="D155" s="3"/>
      <c r="E155" s="2"/>
      <c r="F155" s="3"/>
      <c r="G155" s="2"/>
      <c r="H155" s="4"/>
      <c r="J155" s="2">
        <f t="shared" si="8"/>
        <v>0.2001754999814874</v>
      </c>
      <c r="K155" s="2">
        <f t="shared" si="9"/>
        <v>0.96112459090756208</v>
      </c>
      <c r="L155" s="2">
        <f t="shared" si="10"/>
        <v>2.8250027860163249</v>
      </c>
      <c r="M155" s="2">
        <f t="shared" si="11"/>
        <v>53.100000000000186</v>
      </c>
      <c r="N155" s="2">
        <f t="shared" si="12"/>
        <v>8.8323917137475796</v>
      </c>
    </row>
    <row r="156" spans="1:14" s="7" customFormat="1" hidden="1">
      <c r="A156" s="2"/>
      <c r="B156" s="2"/>
      <c r="C156" s="2"/>
      <c r="D156" s="3"/>
      <c r="E156" s="2"/>
      <c r="F156" s="3"/>
      <c r="G156" s="2"/>
      <c r="H156" s="4"/>
      <c r="J156" s="2">
        <f t="shared" si="8"/>
        <v>0.20271683910128324</v>
      </c>
      <c r="K156" s="2">
        <f t="shared" si="9"/>
        <v>0.96732566239882023</v>
      </c>
      <c r="L156" s="2">
        <f t="shared" si="10"/>
        <v>2.8362671215348074</v>
      </c>
      <c r="M156" s="2">
        <f t="shared" si="11"/>
        <v>53.200000000000188</v>
      </c>
      <c r="N156" s="2">
        <f t="shared" si="12"/>
        <v>8.7969924812029419</v>
      </c>
    </row>
    <row r="157" spans="1:14" s="7" customFormat="1" hidden="1">
      <c r="A157" s="2"/>
      <c r="B157" s="2"/>
      <c r="C157" s="2"/>
      <c r="D157" s="3"/>
      <c r="E157" s="2"/>
      <c r="F157" s="3"/>
      <c r="G157" s="2"/>
      <c r="H157" s="4"/>
      <c r="J157" s="2">
        <f t="shared" si="8"/>
        <v>0.20527242566887069</v>
      </c>
      <c r="K157" s="2">
        <f t="shared" si="9"/>
        <v>0.97354023472859075</v>
      </c>
      <c r="L157" s="2">
        <f t="shared" si="10"/>
        <v>2.8475369218941409</v>
      </c>
      <c r="M157" s="2">
        <f t="shared" si="11"/>
        <v>53.300000000000189</v>
      </c>
      <c r="N157" s="2">
        <f t="shared" si="12"/>
        <v>8.7617260787991817</v>
      </c>
    </row>
    <row r="158" spans="1:14" s="7" customFormat="1">
      <c r="A158" s="2"/>
      <c r="B158" s="2"/>
      <c r="C158" s="2"/>
      <c r="D158" s="3"/>
      <c r="E158" s="2"/>
      <c r="F158" s="3"/>
      <c r="G158" s="2"/>
      <c r="H158" s="4"/>
      <c r="J158" s="2">
        <f t="shared" si="8"/>
        <v>0.20784224251763472</v>
      </c>
      <c r="K158" s="2">
        <f t="shared" si="9"/>
        <v>0.97976827944286171</v>
      </c>
      <c r="L158" s="2">
        <f t="shared" si="10"/>
        <v>2.8588121499418144</v>
      </c>
      <c r="M158" s="2">
        <f t="shared" si="11"/>
        <v>53.40000000000019</v>
      </c>
      <c r="N158" s="2">
        <f t="shared" si="12"/>
        <v>8.7265917602995593</v>
      </c>
    </row>
    <row r="159" spans="1:14" s="7" customFormat="1">
      <c r="A159" s="2"/>
      <c r="B159" s="2"/>
      <c r="C159" s="2"/>
      <c r="D159" s="3"/>
      <c r="E159" s="2"/>
      <c r="F159" s="3"/>
      <c r="G159" s="2"/>
      <c r="H159" s="4"/>
      <c r="J159" s="2">
        <f t="shared" si="8"/>
        <v>0.21042627283113377</v>
      </c>
      <c r="K159" s="2">
        <f t="shared" si="9"/>
        <v>0.98600976838184706</v>
      </c>
      <c r="L159" s="2">
        <f t="shared" si="10"/>
        <v>2.8700927688042581</v>
      </c>
      <c r="M159" s="2">
        <f t="shared" si="11"/>
        <v>53.500000000000192</v>
      </c>
      <c r="N159" s="2">
        <f t="shared" si="12"/>
        <v>8.6915887850466618</v>
      </c>
    </row>
    <row r="160" spans="1:14" s="7" customFormat="1">
      <c r="A160" s="2"/>
      <c r="B160" s="2"/>
      <c r="C160" s="2"/>
      <c r="D160" s="3"/>
      <c r="E160" s="2"/>
      <c r="F160" s="3"/>
      <c r="G160" s="2"/>
      <c r="H160" s="92"/>
      <c r="J160" s="2">
        <f t="shared" ref="J160:J223" si="13">IF(D$2&gt;0.2*($N160),(D$2-0.2*($N160))^2/(D$2+0.8*($N160)),0)</f>
        <v>0.2130245001408104</v>
      </c>
      <c r="K160" s="2">
        <f t="shared" ref="K160:K223" si="14">IF(E$2&gt;0.2*($N160),(E$2-0.2*($N160))^2/(E$2+0.8*($N160)),0)</f>
        <v>0.99226467367741511</v>
      </c>
      <c r="L160" s="2">
        <f t="shared" ref="L160:L223" si="15">IF(F$2&gt;0.2*($N160),(F$2-0.2*($N160))^2/(F$2+0.8*($N160)),0)</f>
        <v>2.8813787418842338</v>
      </c>
      <c r="M160" s="2">
        <f t="shared" ref="M160:M223" si="16">M159+0.1</f>
        <v>53.600000000000193</v>
      </c>
      <c r="N160" s="2">
        <f t="shared" si="12"/>
        <v>8.6567164179103813</v>
      </c>
    </row>
    <row r="161" spans="1:14" s="7" customFormat="1">
      <c r="A161" s="2"/>
      <c r="B161" s="2"/>
      <c r="C161" s="2"/>
      <c r="D161" s="3"/>
      <c r="E161" s="2"/>
      <c r="F161" s="3"/>
      <c r="G161" s="2"/>
      <c r="H161" s="4"/>
      <c r="J161" s="2">
        <f t="shared" si="13"/>
        <v>0.21563690832373614</v>
      </c>
      <c r="K161" s="2">
        <f t="shared" si="14"/>
        <v>0.99853296775055078</v>
      </c>
      <c r="L161" s="2">
        <f t="shared" si="15"/>
        <v>2.8926700328582706</v>
      </c>
      <c r="M161" s="2">
        <f t="shared" si="16"/>
        <v>53.700000000000195</v>
      </c>
      <c r="N161" s="2">
        <f t="shared" si="12"/>
        <v>8.6219739292364324</v>
      </c>
    </row>
    <row r="162" spans="1:14" s="7" customFormat="1">
      <c r="A162" s="2"/>
      <c r="B162" s="2"/>
      <c r="C162" s="2"/>
      <c r="D162" s="3"/>
      <c r="E162" s="2"/>
      <c r="F162" s="3"/>
      <c r="G162" s="2"/>
      <c r="H162" s="4"/>
      <c r="J162" s="2">
        <f t="shared" si="13"/>
        <v>0.21826348160038475</v>
      </c>
      <c r="K162" s="2">
        <f t="shared" si="14"/>
        <v>1.0048146233088424</v>
      </c>
      <c r="L162" s="2">
        <f t="shared" si="15"/>
        <v>2.9039666056741136</v>
      </c>
      <c r="M162" s="2">
        <f t="shared" si="16"/>
        <v>53.800000000000196</v>
      </c>
      <c r="N162" s="2">
        <f t="shared" si="12"/>
        <v>8.5873605947954701</v>
      </c>
    </row>
    <row r="163" spans="1:14" s="7" customFormat="1">
      <c r="A163" s="2"/>
      <c r="B163" s="2"/>
      <c r="C163" s="2"/>
      <c r="D163" s="3"/>
      <c r="E163" s="2"/>
      <c r="F163" s="3"/>
      <c r="G163" s="2"/>
      <c r="H163" s="4"/>
      <c r="J163" s="2">
        <f t="shared" si="13"/>
        <v>0.22090420453243503</v>
      </c>
      <c r="K163" s="2">
        <f t="shared" si="14"/>
        <v>1.0111096133439972</v>
      </c>
      <c r="L163" s="2">
        <f t="shared" si="15"/>
        <v>2.9152684245482083</v>
      </c>
      <c r="M163" s="2">
        <f t="shared" si="16"/>
        <v>53.900000000000198</v>
      </c>
      <c r="N163" s="2">
        <f t="shared" si="12"/>
        <v>8.5528756957327694</v>
      </c>
    </row>
    <row r="164" spans="1:14" s="7" customFormat="1">
      <c r="A164" s="2"/>
      <c r="B164" s="2"/>
      <c r="C164" s="2"/>
      <c r="D164" s="3"/>
      <c r="E164" s="2"/>
      <c r="F164" s="3"/>
      <c r="G164" s="2"/>
      <c r="H164" s="92"/>
      <c r="J164" s="2">
        <f t="shared" si="13"/>
        <v>0.22355906202060569</v>
      </c>
      <c r="K164" s="2">
        <f t="shared" si="14"/>
        <v>1.0174179111293906</v>
      </c>
      <c r="L164" s="2">
        <f t="shared" si="15"/>
        <v>2.9265754539632169</v>
      </c>
      <c r="M164" s="2">
        <f t="shared" si="16"/>
        <v>54.000000000000199</v>
      </c>
      <c r="N164" s="2">
        <f t="shared" si="12"/>
        <v>8.5185185185184515</v>
      </c>
    </row>
    <row r="165" spans="1:14" ht="12.75" customHeight="1">
      <c r="I165" s="7"/>
      <c r="J165" s="2">
        <f t="shared" si="13"/>
        <v>0.22622803930251772</v>
      </c>
      <c r="K165" s="2">
        <f t="shared" si="14"/>
        <v>1.0237394902176367</v>
      </c>
      <c r="L165" s="2">
        <f t="shared" si="15"/>
        <v>2.9378876586655536</v>
      </c>
      <c r="M165" s="2">
        <f t="shared" si="16"/>
        <v>54.1000000000002</v>
      </c>
      <c r="N165" s="2">
        <f t="shared" si="12"/>
        <v>8.4842883548982684</v>
      </c>
    </row>
    <row r="166" spans="1:14">
      <c r="I166" s="7"/>
      <c r="J166" s="2">
        <f t="shared" si="13"/>
        <v>0.22891112195058463</v>
      </c>
      <c r="K166" s="2">
        <f t="shared" si="14"/>
        <v>1.0300743244381849</v>
      </c>
      <c r="L166" s="2">
        <f t="shared" si="15"/>
        <v>2.9492050036629522</v>
      </c>
      <c r="M166" s="2">
        <f t="shared" si="16"/>
        <v>54.200000000000202</v>
      </c>
      <c r="N166" s="2">
        <f t="shared" si="12"/>
        <v>8.4501845018449515</v>
      </c>
    </row>
    <row r="167" spans="1:14">
      <c r="I167" s="7"/>
      <c r="J167" s="2">
        <f t="shared" si="13"/>
        <v>0.23160829586993503</v>
      </c>
      <c r="K167" s="2">
        <f t="shared" si="14"/>
        <v>1.036422387894953</v>
      </c>
      <c r="L167" s="2">
        <f t="shared" si="15"/>
        <v>2.9605274542220603</v>
      </c>
      <c r="M167" s="2">
        <f t="shared" si="16"/>
        <v>54.300000000000203</v>
      </c>
      <c r="N167" s="2">
        <f t="shared" si="12"/>
        <v>8.4162062615100588</v>
      </c>
    </row>
    <row r="168" spans="1:14">
      <c r="I168" s="7"/>
      <c r="J168" s="2">
        <f t="shared" si="13"/>
        <v>0.2343195472963589</v>
      </c>
      <c r="K168" s="2">
        <f t="shared" si="14"/>
        <v>1.0427836549639751</v>
      </c>
      <c r="L168" s="2">
        <f t="shared" si="15"/>
        <v>2.9718549758660568</v>
      </c>
      <c r="M168" s="2">
        <f t="shared" si="16"/>
        <v>54.400000000000205</v>
      </c>
      <c r="N168" s="2">
        <f t="shared" si="12"/>
        <v>8.3823529411764</v>
      </c>
    </row>
    <row r="169" spans="1:14" ht="15" customHeight="1">
      <c r="I169" s="7"/>
      <c r="J169" s="2">
        <f t="shared" si="13"/>
        <v>0.23704486279428577</v>
      </c>
      <c r="K169" s="2">
        <f t="shared" si="14"/>
        <v>1.0491581002910859</v>
      </c>
      <c r="L169" s="2">
        <f t="shared" si="15"/>
        <v>2.9831875343723024</v>
      </c>
      <c r="M169" s="2">
        <f t="shared" si="16"/>
        <v>54.500000000000206</v>
      </c>
      <c r="N169" s="2">
        <f t="shared" si="12"/>
        <v>8.3486238532109383</v>
      </c>
    </row>
    <row r="170" spans="1:14">
      <c r="I170" s="7"/>
      <c r="J170" s="2">
        <f t="shared" si="13"/>
        <v>0.23978422925478815</v>
      </c>
      <c r="K170" s="2">
        <f t="shared" si="14"/>
        <v>1.0555456987896235</v>
      </c>
      <c r="L170" s="2">
        <f t="shared" si="15"/>
        <v>2.9945250957700069</v>
      </c>
      <c r="M170" s="2">
        <f t="shared" si="16"/>
        <v>54.600000000000207</v>
      </c>
      <c r="N170" s="2">
        <f t="shared" si="12"/>
        <v>8.3150183150182464</v>
      </c>
    </row>
    <row r="171" spans="1:14">
      <c r="I171" s="7"/>
      <c r="J171" s="2">
        <f t="shared" si="13"/>
        <v>0.24253763389361371</v>
      </c>
      <c r="K171" s="2">
        <f t="shared" si="14"/>
        <v>1.061946425638163</v>
      </c>
      <c r="L171" s="2">
        <f t="shared" si="15"/>
        <v>3.0058676263379329</v>
      </c>
      <c r="M171" s="2">
        <f t="shared" si="16"/>
        <v>54.700000000000209</v>
      </c>
      <c r="N171" s="2">
        <f t="shared" si="12"/>
        <v>8.2815356489944456</v>
      </c>
    </row>
    <row r="172" spans="1:14">
      <c r="I172" s="7"/>
      <c r="J172" s="2">
        <f t="shared" si="13"/>
        <v>0.24530506424924248</v>
      </c>
      <c r="K172" s="2">
        <f t="shared" si="14"/>
        <v>1.0683602562782708</v>
      </c>
      <c r="L172" s="2">
        <f t="shared" si="15"/>
        <v>3.0172150926021111</v>
      </c>
      <c r="M172" s="2">
        <f t="shared" si="16"/>
        <v>54.80000000000021</v>
      </c>
      <c r="N172" s="2">
        <f t="shared" si="12"/>
        <v>8.2481751824816811</v>
      </c>
    </row>
    <row r="173" spans="1:14">
      <c r="I173" s="7"/>
      <c r="J173" s="2">
        <f t="shared" si="13"/>
        <v>0.24808650818097311</v>
      </c>
      <c r="K173" s="2">
        <f t="shared" si="14"/>
        <v>1.0747871664122888</v>
      </c>
      <c r="L173" s="2">
        <f t="shared" si="15"/>
        <v>3.0285674613335942</v>
      </c>
      <c r="M173" s="2">
        <f t="shared" si="16"/>
        <v>54.900000000000212</v>
      </c>
      <c r="N173" s="2">
        <f t="shared" si="12"/>
        <v>8.2149362477230632</v>
      </c>
    </row>
    <row r="174" spans="1:14" ht="14.25" customHeight="1">
      <c r="I174" s="7"/>
      <c r="J174" s="2">
        <f t="shared" si="13"/>
        <v>0.25088195386703449</v>
      </c>
      <c r="K174" s="2">
        <f t="shared" si="14"/>
        <v>1.0812271320011395</v>
      </c>
      <c r="L174" s="2">
        <f t="shared" si="15"/>
        <v>3.0399246995462259</v>
      </c>
      <c r="M174" s="2">
        <f t="shared" si="16"/>
        <v>55.000000000000213</v>
      </c>
      <c r="N174" s="2">
        <f t="shared" si="12"/>
        <v>8.1818181818181124</v>
      </c>
    </row>
    <row r="175" spans="1:14" ht="14.25" customHeight="1">
      <c r="I175" s="7"/>
      <c r="J175" s="2">
        <f t="shared" si="13"/>
        <v>0.25369138980272232</v>
      </c>
      <c r="K175" s="2">
        <f t="shared" si="14"/>
        <v>1.0876801292621563</v>
      </c>
      <c r="L175" s="2">
        <f t="shared" si="15"/>
        <v>3.0512867744944394</v>
      </c>
      <c r="M175" s="2">
        <f t="shared" si="16"/>
        <v>55.100000000000215</v>
      </c>
      <c r="N175" s="2">
        <f t="shared" si="12"/>
        <v>8.1488203266786954</v>
      </c>
    </row>
    <row r="176" spans="1:14" ht="14.25" customHeight="1">
      <c r="I176" s="7"/>
      <c r="J176" s="2">
        <f t="shared" si="13"/>
        <v>0.25651480479856381</v>
      </c>
      <c r="K176" s="2">
        <f t="shared" si="14"/>
        <v>1.0941461346669394</v>
      </c>
      <c r="L176" s="2">
        <f t="shared" si="15"/>
        <v>3.0626536536710773</v>
      </c>
      <c r="M176" s="2">
        <f t="shared" si="16"/>
        <v>55.200000000000216</v>
      </c>
      <c r="N176" s="2">
        <f t="shared" si="12"/>
        <v>8.1159420289854367</v>
      </c>
    </row>
    <row r="177" spans="8:14" ht="14.25" customHeight="1">
      <c r="I177" s="7"/>
      <c r="J177" s="2">
        <f t="shared" si="13"/>
        <v>0.25935218797850546</v>
      </c>
      <c r="K177" s="2">
        <f t="shared" si="14"/>
        <v>1.1006251249392331</v>
      </c>
      <c r="L177" s="2">
        <f t="shared" si="15"/>
        <v>3.0740253048052328</v>
      </c>
      <c r="M177" s="2">
        <f t="shared" si="16"/>
        <v>55.300000000000217</v>
      </c>
      <c r="N177" s="2">
        <f t="shared" si="12"/>
        <v>8.0831826401445959</v>
      </c>
    </row>
    <row r="178" spans="8:14" ht="14.25" customHeight="1">
      <c r="I178" s="7"/>
      <c r="J178" s="2">
        <f t="shared" si="13"/>
        <v>0.26220352877812836</v>
      </c>
      <c r="K178" s="2">
        <f t="shared" si="14"/>
        <v>1.1071170770528291</v>
      </c>
      <c r="L178" s="2">
        <f t="shared" si="15"/>
        <v>3.0854016958601234</v>
      </c>
      <c r="M178" s="2">
        <f t="shared" si="16"/>
        <v>55.400000000000219</v>
      </c>
      <c r="N178" s="2">
        <f t="shared" si="12"/>
        <v>8.050541516245417</v>
      </c>
    </row>
    <row r="179" spans="8:14" ht="20.25" customHeight="1">
      <c r="I179" s="7"/>
      <c r="J179" s="2">
        <f t="shared" si="13"/>
        <v>0.26506881694288609</v>
      </c>
      <c r="K179" s="2">
        <f t="shared" si="14"/>
        <v>1.1136219682294906</v>
      </c>
      <c r="L179" s="2">
        <f t="shared" si="15"/>
        <v>3.0967827950309741</v>
      </c>
      <c r="M179" s="2">
        <f t="shared" si="16"/>
        <v>55.50000000000022</v>
      </c>
      <c r="N179" s="2">
        <f t="shared" si="12"/>
        <v>8.0180180180179477</v>
      </c>
    </row>
    <row r="180" spans="8:14" ht="14.25" customHeight="1">
      <c r="J180" s="2">
        <f t="shared" si="13"/>
        <v>0.26794804252636956</v>
      </c>
      <c r="K180" s="2">
        <f t="shared" si="14"/>
        <v>1.1201397759369012</v>
      </c>
      <c r="L180" s="2">
        <f t="shared" si="15"/>
        <v>3.1081685707429392</v>
      </c>
      <c r="M180" s="2">
        <f t="shared" si="16"/>
        <v>55.600000000000222</v>
      </c>
      <c r="N180" s="2">
        <f t="shared" si="12"/>
        <v>7.9856115107912942</v>
      </c>
    </row>
    <row r="181" spans="8:14" ht="14.25" customHeight="1">
      <c r="J181" s="2">
        <f t="shared" si="13"/>
        <v>0.27084119588859329</v>
      </c>
      <c r="K181" s="2">
        <f t="shared" si="14"/>
        <v>1.1266704778866317</v>
      </c>
      <c r="L181" s="2">
        <f t="shared" si="15"/>
        <v>3.1195589916490274</v>
      </c>
      <c r="M181" s="2">
        <f t="shared" si="16"/>
        <v>55.700000000000223</v>
      </c>
      <c r="N181" s="2">
        <f t="shared" si="12"/>
        <v>7.9533213644523535</v>
      </c>
    </row>
    <row r="182" spans="8:14" ht="14.25" customHeight="1">
      <c r="J182" s="2">
        <f t="shared" si="13"/>
        <v>0.27374826769431032</v>
      </c>
      <c r="K182" s="2">
        <f t="shared" si="14"/>
        <v>1.1332140520321394</v>
      </c>
      <c r="L182" s="2">
        <f t="shared" si="15"/>
        <v>3.1309540266280722</v>
      </c>
      <c r="M182" s="2">
        <f t="shared" si="16"/>
        <v>55.800000000000225</v>
      </c>
      <c r="N182" s="2">
        <f t="shared" si="12"/>
        <v>7.9211469534049463</v>
      </c>
    </row>
    <row r="183" spans="8:14" ht="14.25" customHeight="1">
      <c r="J183" s="2">
        <f t="shared" si="13"/>
        <v>0.27666924891134559</v>
      </c>
      <c r="K183" s="2">
        <f t="shared" si="14"/>
        <v>1.1397704765667782</v>
      </c>
      <c r="L183" s="2">
        <f t="shared" si="15"/>
        <v>3.1423536447827014</v>
      </c>
      <c r="M183" s="2">
        <f t="shared" si="16"/>
        <v>55.900000000000226</v>
      </c>
      <c r="N183" s="2">
        <f t="shared" si="12"/>
        <v>7.8890876565294441</v>
      </c>
    </row>
    <row r="184" spans="8:14" ht="14.25" customHeight="1">
      <c r="J184" s="2">
        <f t="shared" si="13"/>
        <v>0.27960413080895691</v>
      </c>
      <c r="K184" s="2">
        <f t="shared" si="14"/>
        <v>1.1463397299218345</v>
      </c>
      <c r="L184" s="2">
        <f t="shared" si="15"/>
        <v>3.1537578154373422</v>
      </c>
      <c r="M184" s="2">
        <f t="shared" si="16"/>
        <v>56.000000000000227</v>
      </c>
      <c r="N184" s="2">
        <f t="shared" si="12"/>
        <v>7.857142857142783</v>
      </c>
    </row>
    <row r="185" spans="8:14" ht="14.25" customHeight="1">
      <c r="J185" s="2">
        <f t="shared" si="13"/>
        <v>0.28255290495621727</v>
      </c>
      <c r="K185" s="2">
        <f t="shared" si="14"/>
        <v>1.152921790764589</v>
      </c>
      <c r="L185" s="2">
        <f t="shared" si="15"/>
        <v>3.1651665081362461</v>
      </c>
      <c r="M185" s="2">
        <f t="shared" si="16"/>
        <v>56.100000000000229</v>
      </c>
      <c r="N185" s="2">
        <f t="shared" si="12"/>
        <v>7.8253119429589297</v>
      </c>
    </row>
    <row r="186" spans="8:14" ht="14.25" customHeight="1">
      <c r="J186" s="2">
        <f t="shared" si="13"/>
        <v>0.28551556322042204</v>
      </c>
      <c r="K186" s="2">
        <f t="shared" si="14"/>
        <v>1.1595166379963946</v>
      </c>
      <c r="L186" s="2">
        <f t="shared" si="15"/>
        <v>3.1765796926415328</v>
      </c>
      <c r="M186" s="2">
        <f t="shared" si="16"/>
        <v>56.20000000000023</v>
      </c>
      <c r="N186" s="2">
        <f t="shared" si="12"/>
        <v>7.7935943060497479</v>
      </c>
    </row>
    <row r="187" spans="8:14" ht="14.25" customHeight="1">
      <c r="H187" s="2"/>
      <c r="J187" s="2">
        <f t="shared" si="13"/>
        <v>0.28849209776551554</v>
      </c>
      <c r="K187" s="2">
        <f t="shared" si="14"/>
        <v>1.1661242507507721</v>
      </c>
      <c r="L187" s="2">
        <f t="shared" si="15"/>
        <v>3.1879973389312508</v>
      </c>
      <c r="M187" s="2">
        <f t="shared" si="16"/>
        <v>56.300000000000232</v>
      </c>
      <c r="N187" s="2">
        <f t="shared" si="12"/>
        <v>7.76198934280632</v>
      </c>
    </row>
    <row r="188" spans="8:14">
      <c r="H188" s="2"/>
      <c r="J188" s="2">
        <f t="shared" si="13"/>
        <v>0.29148250105054441</v>
      </c>
      <c r="K188" s="2">
        <f t="shared" si="14"/>
        <v>1.1727446083915376</v>
      </c>
      <c r="L188" s="2">
        <f t="shared" si="15"/>
        <v>3.1994194171974666</v>
      </c>
      <c r="M188" s="2">
        <f t="shared" si="16"/>
        <v>56.400000000000233</v>
      </c>
      <c r="N188" s="2">
        <f t="shared" si="12"/>
        <v>7.7304964539006349</v>
      </c>
    </row>
    <row r="189" spans="8:14">
      <c r="H189" s="2"/>
      <c r="J189" s="2">
        <f t="shared" si="13"/>
        <v>0.29448676582812999</v>
      </c>
      <c r="K189" s="2">
        <f t="shared" si="14"/>
        <v>1.1793776905109397</v>
      </c>
      <c r="L189" s="2">
        <f t="shared" si="15"/>
        <v>3.2108458978443699</v>
      </c>
      <c r="M189" s="2">
        <f t="shared" si="16"/>
        <v>56.500000000000234</v>
      </c>
      <c r="N189" s="2">
        <f t="shared" si="12"/>
        <v>7.6991150442477156</v>
      </c>
    </row>
    <row r="190" spans="8:14">
      <c r="H190" s="2"/>
      <c r="J190" s="2">
        <f t="shared" si="13"/>
        <v>0.2975048851429658</v>
      </c>
      <c r="K190" s="2">
        <f t="shared" si="14"/>
        <v>1.1860234769278246</v>
      </c>
      <c r="L190" s="2">
        <f t="shared" si="15"/>
        <v>3.2222767514864015</v>
      </c>
      <c r="M190" s="2">
        <f t="shared" si="16"/>
        <v>56.600000000000236</v>
      </c>
      <c r="N190" s="2">
        <f t="shared" si="12"/>
        <v>7.6678445229681245</v>
      </c>
    </row>
    <row r="191" spans="8:14">
      <c r="H191" s="2"/>
      <c r="J191" s="2">
        <f t="shared" si="13"/>
        <v>0.30053685233033223</v>
      </c>
      <c r="K191" s="2">
        <f t="shared" si="14"/>
        <v>1.1926819476858102</v>
      </c>
      <c r="L191" s="2">
        <f t="shared" si="15"/>
        <v>3.2337119489463921</v>
      </c>
      <c r="M191" s="2">
        <f t="shared" si="16"/>
        <v>56.700000000000237</v>
      </c>
      <c r="N191" s="2">
        <f t="shared" si="12"/>
        <v>7.6366843033508971</v>
      </c>
    </row>
    <row r="192" spans="8:14">
      <c r="H192" s="2"/>
      <c r="J192" s="2">
        <f t="shared" si="13"/>
        <v>0.30358266101463871</v>
      </c>
      <c r="K192" s="2">
        <f t="shared" si="14"/>
        <v>1.1993530830514949</v>
      </c>
      <c r="L192" s="2">
        <f t="shared" si="15"/>
        <v>3.2451514612537364</v>
      </c>
      <c r="M192" s="2">
        <f t="shared" si="16"/>
        <v>56.800000000000239</v>
      </c>
      <c r="N192" s="2">
        <f t="shared" si="12"/>
        <v>7.6056338028168291</v>
      </c>
    </row>
    <row r="193" spans="8:14">
      <c r="H193" s="2"/>
      <c r="J193" s="2">
        <f t="shared" si="13"/>
        <v>0.30664230510798268</v>
      </c>
      <c r="K193" s="2">
        <f t="shared" si="14"/>
        <v>1.2060368635126746</v>
      </c>
      <c r="L193" s="2">
        <f t="shared" si="15"/>
        <v>3.2565952596425713</v>
      </c>
      <c r="M193" s="2">
        <f t="shared" si="16"/>
        <v>56.90000000000024</v>
      </c>
      <c r="N193" s="2">
        <f t="shared" si="12"/>
        <v>7.5746924428821742</v>
      </c>
    </row>
    <row r="194" spans="8:14">
      <c r="H194" s="2"/>
      <c r="J194" s="2">
        <f t="shared" si="13"/>
        <v>0.3097157788087313</v>
      </c>
      <c r="K194" s="2">
        <f t="shared" si="14"/>
        <v>1.2127332697765811</v>
      </c>
      <c r="L194" s="2">
        <f t="shared" si="15"/>
        <v>3.2680433155499813</v>
      </c>
      <c r="M194" s="2">
        <f t="shared" si="16"/>
        <v>57.000000000000242</v>
      </c>
      <c r="N194" s="2">
        <f t="shared" si="12"/>
        <v>7.5438596491227337</v>
      </c>
    </row>
    <row r="195" spans="8:14">
      <c r="H195" s="2"/>
      <c r="J195" s="2">
        <f t="shared" si="13"/>
        <v>0.3128030766001258</v>
      </c>
      <c r="K195" s="2">
        <f t="shared" si="14"/>
        <v>1.2194422827681448</v>
      </c>
      <c r="L195" s="2">
        <f t="shared" si="15"/>
        <v>3.2794956006142248</v>
      </c>
      <c r="M195" s="2">
        <f t="shared" si="16"/>
        <v>57.100000000000243</v>
      </c>
      <c r="N195" s="2">
        <f t="shared" si="12"/>
        <v>7.5131348511382789</v>
      </c>
    </row>
    <row r="196" spans="8:14">
      <c r="H196" s="2"/>
      <c r="J196" s="2">
        <f t="shared" si="13"/>
        <v>0.31590419324890234</v>
      </c>
      <c r="K196" s="2">
        <f t="shared" si="14"/>
        <v>1.2261638836282662</v>
      </c>
      <c r="L196" s="2">
        <f t="shared" si="15"/>
        <v>3.2909520866729687</v>
      </c>
      <c r="M196" s="2">
        <f t="shared" si="16"/>
        <v>57.200000000000244</v>
      </c>
      <c r="N196" s="2">
        <f t="shared" si="12"/>
        <v>7.4825174825174088</v>
      </c>
    </row>
    <row r="197" spans="8:14">
      <c r="H197" s="2"/>
      <c r="J197" s="2">
        <f t="shared" si="13"/>
        <v>0.31901912380393876</v>
      </c>
      <c r="K197" s="2">
        <f t="shared" si="14"/>
        <v>1.2328980537121179</v>
      </c>
      <c r="L197" s="2">
        <f t="shared" si="15"/>
        <v>3.3024127457615542</v>
      </c>
      <c r="M197" s="2">
        <f t="shared" si="16"/>
        <v>57.300000000000246</v>
      </c>
      <c r="N197" s="2">
        <f t="shared" si="12"/>
        <v>7.4520069808027181</v>
      </c>
    </row>
    <row r="198" spans="8:14">
      <c r="H198" s="2"/>
      <c r="J198" s="2">
        <f t="shared" si="13"/>
        <v>0.32214786359491654</v>
      </c>
      <c r="K198" s="2">
        <f t="shared" si="14"/>
        <v>1.239644774587455</v>
      </c>
      <c r="L198" s="2">
        <f t="shared" si="15"/>
        <v>3.3138775501112709</v>
      </c>
      <c r="M198" s="2">
        <f t="shared" si="16"/>
        <v>57.400000000000247</v>
      </c>
      <c r="N198" s="2">
        <f t="shared" si="12"/>
        <v>7.4216027874563721</v>
      </c>
    </row>
    <row r="199" spans="8:14">
      <c r="H199" s="2"/>
      <c r="J199" s="2">
        <f t="shared" si="13"/>
        <v>0.32529040823100686</v>
      </c>
      <c r="K199" s="2">
        <f t="shared" si="14"/>
        <v>1.2464040280329487</v>
      </c>
      <c r="L199" s="2">
        <f t="shared" si="15"/>
        <v>3.3253464721476562</v>
      </c>
      <c r="M199" s="2">
        <f t="shared" si="16"/>
        <v>57.500000000000249</v>
      </c>
      <c r="N199" s="2">
        <f t="shared" si="12"/>
        <v>7.3913043478260114</v>
      </c>
    </row>
    <row r="200" spans="8:14" ht="21.2" customHeight="1">
      <c r="H200" s="2"/>
      <c r="J200" s="2">
        <f t="shared" si="13"/>
        <v>0.32844675359957332</v>
      </c>
      <c r="K200" s="2">
        <f t="shared" si="14"/>
        <v>1.2531757960365346</v>
      </c>
      <c r="L200" s="2">
        <f t="shared" si="15"/>
        <v>3.3368194844888022</v>
      </c>
      <c r="M200" s="2">
        <f t="shared" si="16"/>
        <v>57.60000000000025</v>
      </c>
      <c r="N200" s="2">
        <f t="shared" si="12"/>
        <v>7.3611111111110361</v>
      </c>
    </row>
    <row r="201" spans="8:14" ht="21.2" customHeight="1">
      <c r="J201" s="2">
        <f t="shared" si="13"/>
        <v>0.33161689586489712</v>
      </c>
      <c r="K201" s="2">
        <f t="shared" si="14"/>
        <v>1.2599600607937826</v>
      </c>
      <c r="L201" s="2">
        <f t="shared" si="15"/>
        <v>3.3482965599436958</v>
      </c>
      <c r="M201" s="2">
        <f t="shared" si="16"/>
        <v>57.700000000000252</v>
      </c>
      <c r="N201" s="2">
        <f t="shared" si="12"/>
        <v>7.3310225303292142</v>
      </c>
    </row>
    <row r="202" spans="8:14" ht="21.2" customHeight="1">
      <c r="J202" s="2">
        <f t="shared" si="13"/>
        <v>0.3348008314669198</v>
      </c>
      <c r="K202" s="2">
        <f t="shared" si="14"/>
        <v>1.2667568047062807</v>
      </c>
      <c r="L202" s="2">
        <f t="shared" si="15"/>
        <v>3.3597776715105594</v>
      </c>
      <c r="M202" s="2">
        <f t="shared" si="16"/>
        <v>57.800000000000253</v>
      </c>
      <c r="N202" s="2">
        <f t="shared" si="12"/>
        <v>7.3010380622836628</v>
      </c>
    </row>
    <row r="203" spans="8:14" ht="21.2" customHeight="1">
      <c r="J203" s="2">
        <f t="shared" si="13"/>
        <v>0.33799855712000698</v>
      </c>
      <c r="K203" s="2">
        <f t="shared" si="14"/>
        <v>1.2735660103800401</v>
      </c>
      <c r="L203" s="2">
        <f t="shared" si="15"/>
        <v>3.371262792375223</v>
      </c>
      <c r="M203" s="2">
        <f t="shared" si="16"/>
        <v>57.900000000000254</v>
      </c>
      <c r="N203" s="2">
        <f t="shared" si="12"/>
        <v>7.2711571675301485</v>
      </c>
    </row>
    <row r="204" spans="8:14" ht="14.25" customHeight="1">
      <c r="J204" s="2">
        <f t="shared" si="13"/>
        <v>0.3412100698117283</v>
      </c>
      <c r="K204" s="2">
        <f t="shared" si="14"/>
        <v>1.2803876606239091</v>
      </c>
      <c r="L204" s="2">
        <f t="shared" si="15"/>
        <v>3.3827518959094989</v>
      </c>
      <c r="M204" s="2">
        <f t="shared" si="16"/>
        <v>58.000000000000256</v>
      </c>
      <c r="N204" s="2">
        <f t="shared" si="12"/>
        <v>7.241379310344751</v>
      </c>
    </row>
    <row r="205" spans="8:14">
      <c r="J205" s="2">
        <f t="shared" si="13"/>
        <v>0.34443536680165937</v>
      </c>
      <c r="K205" s="2">
        <f t="shared" si="14"/>
        <v>1.2872217384480131</v>
      </c>
      <c r="L205" s="2">
        <f t="shared" si="15"/>
        <v>3.3942449556695888</v>
      </c>
      <c r="M205" s="2">
        <f t="shared" si="16"/>
        <v>58.100000000000257</v>
      </c>
      <c r="N205" s="2">
        <f t="shared" si="12"/>
        <v>7.2117039586918352</v>
      </c>
    </row>
    <row r="206" spans="8:14">
      <c r="J206" s="2">
        <f t="shared" si="13"/>
        <v>0.34767444562020189</v>
      </c>
      <c r="K206" s="2">
        <f t="shared" si="14"/>
        <v>1.2940682270622075</v>
      </c>
      <c r="L206" s="2">
        <f t="shared" si="15"/>
        <v>3.4057419453944946</v>
      </c>
      <c r="M206" s="2">
        <f t="shared" si="16"/>
        <v>58.200000000000259</v>
      </c>
      <c r="N206" s="2">
        <f t="shared" si="12"/>
        <v>7.1821305841923646</v>
      </c>
    </row>
    <row r="207" spans="8:14" ht="12.75" customHeight="1">
      <c r="J207" s="2">
        <f t="shared" si="13"/>
        <v>0.35092730406742029</v>
      </c>
      <c r="K207" s="2">
        <f t="shared" si="14"/>
        <v>1.3009271098745463</v>
      </c>
      <c r="L207" s="2">
        <f t="shared" si="15"/>
        <v>3.4172428390044542</v>
      </c>
      <c r="M207" s="2">
        <f t="shared" si="16"/>
        <v>58.30000000000026</v>
      </c>
      <c r="N207" s="2">
        <f t="shared" si="12"/>
        <v>7.1526586620925485</v>
      </c>
    </row>
    <row r="208" spans="8:14" ht="12.75" customHeight="1">
      <c r="J208" s="2">
        <f t="shared" si="13"/>
        <v>0.35419394021189898</v>
      </c>
      <c r="K208" s="2">
        <f t="shared" si="14"/>
        <v>1.3077983704897669</v>
      </c>
      <c r="L208" s="2">
        <f t="shared" si="15"/>
        <v>3.4287476105993853</v>
      </c>
      <c r="M208" s="2">
        <f t="shared" si="16"/>
        <v>58.400000000000261</v>
      </c>
      <c r="N208" s="2">
        <f t="shared" si="12"/>
        <v>7.1232876712327986</v>
      </c>
    </row>
    <row r="209" spans="8:14" ht="12.75" customHeight="1">
      <c r="J209" s="2">
        <f t="shared" si="13"/>
        <v>0.35747435238961556</v>
      </c>
      <c r="K209" s="2">
        <f t="shared" si="14"/>
        <v>1.3146819927077895</v>
      </c>
      <c r="L209" s="2">
        <f t="shared" si="15"/>
        <v>3.4402562344573493</v>
      </c>
      <c r="M209" s="2">
        <f t="shared" si="16"/>
        <v>58.500000000000263</v>
      </c>
      <c r="N209" s="2">
        <f t="shared" si="12"/>
        <v>7.0940170940170155</v>
      </c>
    </row>
    <row r="210" spans="8:14">
      <c r="J210" s="2">
        <f t="shared" si="13"/>
        <v>0.3607685392028353</v>
      </c>
      <c r="K210" s="2">
        <f t="shared" si="14"/>
        <v>1.3215779605222389</v>
      </c>
      <c r="L210" s="2">
        <f t="shared" si="15"/>
        <v>3.4517686850330356</v>
      </c>
      <c r="M210" s="2">
        <f t="shared" si="16"/>
        <v>58.600000000000264</v>
      </c>
      <c r="N210" s="2">
        <f t="shared" si="12"/>
        <v>7.0648464163821743</v>
      </c>
    </row>
    <row r="211" spans="8:14">
      <c r="J211" s="2">
        <f t="shared" si="13"/>
        <v>0.36407649951902032</v>
      </c>
      <c r="K211" s="2">
        <f t="shared" si="14"/>
        <v>1.3284862581189731</v>
      </c>
      <c r="L211" s="2">
        <f t="shared" si="15"/>
        <v>3.4632849369562551</v>
      </c>
      <c r="M211" s="2">
        <f t="shared" si="16"/>
        <v>58.700000000000266</v>
      </c>
      <c r="N211" s="2">
        <f t="shared" si="12"/>
        <v>7.0357751277682361</v>
      </c>
    </row>
    <row r="212" spans="8:14">
      <c r="J212" s="2">
        <f t="shared" si="13"/>
        <v>0.36739823246975806</v>
      </c>
      <c r="K212" s="2">
        <f t="shared" si="14"/>
        <v>1.3354068698746362</v>
      </c>
      <c r="L212" s="2">
        <f t="shared" si="15"/>
        <v>3.4748049650304487</v>
      </c>
      <c r="M212" s="2">
        <f t="shared" si="16"/>
        <v>58.800000000000267</v>
      </c>
      <c r="N212" s="2">
        <f t="shared" si="12"/>
        <v>7.0068027210883592</v>
      </c>
    </row>
    <row r="213" spans="8:14">
      <c r="J213" s="2">
        <f t="shared" si="13"/>
        <v>0.3707337374497065</v>
      </c>
      <c r="K213" s="2">
        <f t="shared" si="14"/>
        <v>1.3423397803552171</v>
      </c>
      <c r="L213" s="2">
        <f t="shared" si="15"/>
        <v>3.4863287442312161</v>
      </c>
      <c r="M213" s="2">
        <f t="shared" si="16"/>
        <v>58.900000000000269</v>
      </c>
      <c r="N213" s="2">
        <f t="shared" si="12"/>
        <v>6.9779286926994146</v>
      </c>
    </row>
    <row r="214" spans="8:14">
      <c r="J214" s="2">
        <f t="shared" si="13"/>
        <v>0.37408301411555711</v>
      </c>
      <c r="K214" s="2">
        <f t="shared" si="14"/>
        <v>1.34928497431463</v>
      </c>
      <c r="L214" s="2">
        <f t="shared" si="15"/>
        <v>3.4978562497048538</v>
      </c>
      <c r="M214" s="2">
        <f t="shared" si="16"/>
        <v>59.00000000000027</v>
      </c>
      <c r="N214" s="2">
        <f t="shared" si="12"/>
        <v>6.9491525423728042</v>
      </c>
    </row>
    <row r="215" spans="8:14">
      <c r="J215" s="2">
        <f t="shared" si="13"/>
        <v>0.37744606238501466</v>
      </c>
      <c r="K215" s="2">
        <f t="shared" si="14"/>
        <v>1.3562424366933084</v>
      </c>
      <c r="L215" s="2">
        <f t="shared" si="15"/>
        <v>3.5093874567669117</v>
      </c>
      <c r="M215" s="2">
        <f t="shared" si="16"/>
        <v>59.100000000000271</v>
      </c>
      <c r="N215" s="2">
        <f t="shared" si="12"/>
        <v>6.9204737732655737</v>
      </c>
    </row>
    <row r="216" spans="8:14">
      <c r="J216" s="2">
        <f t="shared" si="13"/>
        <v>0.38082288243579498</v>
      </c>
      <c r="K216" s="2">
        <f t="shared" si="14"/>
        <v>1.3632121526168135</v>
      </c>
      <c r="L216" s="2">
        <f t="shared" si="15"/>
        <v>3.5209223409007637</v>
      </c>
      <c r="M216" s="2">
        <f t="shared" si="16"/>
        <v>59.200000000000273</v>
      </c>
      <c r="N216" s="2">
        <f t="shared" ref="N216:N279" si="17">IF(M216&gt;0,1000/M216-10,1000)</f>
        <v>6.8918918918918131</v>
      </c>
    </row>
    <row r="217" spans="8:14">
      <c r="J217" s="2">
        <f t="shared" si="13"/>
        <v>0.38421347470463807</v>
      </c>
      <c r="K217" s="2">
        <f t="shared" si="14"/>
        <v>1.3701941073944566</v>
      </c>
      <c r="L217" s="2">
        <f t="shared" si="15"/>
        <v>3.532460877756193</v>
      </c>
      <c r="M217" s="2">
        <f t="shared" si="16"/>
        <v>59.300000000000274</v>
      </c>
      <c r="N217" s="2">
        <f t="shared" si="17"/>
        <v>6.863406408094356</v>
      </c>
    </row>
    <row r="218" spans="8:14">
      <c r="J218" s="2">
        <f t="shared" si="13"/>
        <v>0.38761783988633913</v>
      </c>
      <c r="K218" s="2">
        <f t="shared" si="14"/>
        <v>1.3771882865179361</v>
      </c>
      <c r="L218" s="2">
        <f t="shared" si="15"/>
        <v>3.5440030431479914</v>
      </c>
      <c r="M218" s="2">
        <f t="shared" si="16"/>
        <v>59.400000000000276</v>
      </c>
      <c r="N218" s="2">
        <f t="shared" si="17"/>
        <v>6.8350168350167557</v>
      </c>
    </row>
    <row r="219" spans="8:14">
      <c r="J219" s="2">
        <f t="shared" si="13"/>
        <v>0.39103597893279568</v>
      </c>
      <c r="K219" s="2">
        <f t="shared" si="14"/>
        <v>1.3841946756599899</v>
      </c>
      <c r="L219" s="2">
        <f t="shared" si="15"/>
        <v>3.555548813054568</v>
      </c>
      <c r="M219" s="2">
        <f t="shared" si="16"/>
        <v>59.500000000000277</v>
      </c>
      <c r="N219" s="2">
        <f t="shared" si="17"/>
        <v>6.8067226890755528</v>
      </c>
    </row>
    <row r="220" spans="8:14">
      <c r="H220" s="2"/>
      <c r="J220" s="2">
        <f t="shared" si="13"/>
        <v>0.39446789305207086</v>
      </c>
      <c r="K220" s="2">
        <f t="shared" si="14"/>
        <v>1.3912132606730594</v>
      </c>
      <c r="L220" s="2">
        <f t="shared" si="15"/>
        <v>3.5670981636165848</v>
      </c>
      <c r="M220" s="2">
        <f t="shared" si="16"/>
        <v>59.600000000000279</v>
      </c>
      <c r="N220" s="2">
        <f t="shared" si="17"/>
        <v>6.7785234899328088</v>
      </c>
    </row>
    <row r="221" spans="8:14">
      <c r="H221" s="2"/>
      <c r="J221" s="2">
        <f t="shared" si="13"/>
        <v>0.39791358370747409</v>
      </c>
      <c r="K221" s="2">
        <f t="shared" si="14"/>
        <v>1.3982440275879733</v>
      </c>
      <c r="L221" s="2">
        <f t="shared" si="15"/>
        <v>3.5786510711355914</v>
      </c>
      <c r="M221" s="2">
        <f t="shared" si="16"/>
        <v>59.70000000000028</v>
      </c>
      <c r="N221" s="2">
        <f t="shared" si="17"/>
        <v>6.7504187604689321</v>
      </c>
    </row>
    <row r="222" spans="8:14">
      <c r="H222" s="2"/>
      <c r="J222" s="2">
        <f t="shared" si="13"/>
        <v>0.40137305261665474</v>
      </c>
      <c r="K222" s="2">
        <f t="shared" si="14"/>
        <v>1.4052869626126325</v>
      </c>
      <c r="L222" s="2">
        <f t="shared" si="15"/>
        <v>3.5902075120726766</v>
      </c>
      <c r="M222" s="2">
        <f t="shared" si="16"/>
        <v>59.800000000000281</v>
      </c>
      <c r="N222" s="2">
        <f t="shared" si="17"/>
        <v>6.7224080267557724</v>
      </c>
    </row>
    <row r="223" spans="8:14">
      <c r="H223" s="2"/>
      <c r="J223" s="2">
        <f t="shared" si="13"/>
        <v>0.40484630175071606</v>
      </c>
      <c r="K223" s="2">
        <f t="shared" si="14"/>
        <v>1.4123420521307242</v>
      </c>
      <c r="L223" s="2">
        <f t="shared" si="15"/>
        <v>3.6017674630471421</v>
      </c>
      <c r="M223" s="2">
        <f t="shared" si="16"/>
        <v>59.900000000000283</v>
      </c>
      <c r="N223" s="2">
        <f t="shared" si="17"/>
        <v>6.6944908180299727</v>
      </c>
    </row>
    <row r="224" spans="8:14">
      <c r="H224" s="2"/>
      <c r="J224" s="2">
        <f t="shared" ref="J224:J287" si="18">IF(D$2&gt;0.2*($N224),(D$2-0.2*($N224))^2/(D$2+0.8*($N224)),0)</f>
        <v>0.40833333333334348</v>
      </c>
      <c r="K224" s="2">
        <f t="shared" ref="K224:K287" si="19">IF(E$2&gt;0.2*($N224),(E$2-0.2*($N224))^2/(E$2+0.8*($N224)),0)</f>
        <v>1.4194092827004428</v>
      </c>
      <c r="L224" s="2">
        <f t="shared" ref="L224:L287" si="20">IF(F$2&gt;0.2*($N224),(F$2-0.2*($N224))^2/(F$2+0.8*($N224)),0)</f>
        <v>3.6133309008351908</v>
      </c>
      <c r="M224" s="2">
        <f t="shared" ref="M224:M287" si="21">M223+0.1</f>
        <v>60.000000000000284</v>
      </c>
      <c r="N224" s="2">
        <f t="shared" si="17"/>
        <v>6.6666666666665861</v>
      </c>
    </row>
    <row r="225" spans="8:14">
      <c r="H225" s="2"/>
      <c r="J225" s="2">
        <f t="shared" si="18"/>
        <v>0.41183414983994415</v>
      </c>
      <c r="K225" s="2">
        <f t="shared" si="19"/>
        <v>1.4264886410532129</v>
      </c>
      <c r="L225" s="2">
        <f t="shared" si="20"/>
        <v>3.6248978023685985</v>
      </c>
      <c r="M225" s="2">
        <f t="shared" si="21"/>
        <v>60.100000000000286</v>
      </c>
      <c r="N225" s="2">
        <f t="shared" si="17"/>
        <v>6.6389351081529995</v>
      </c>
    </row>
    <row r="226" spans="8:14">
      <c r="H226" s="2"/>
      <c r="J226" s="2">
        <f t="shared" si="18"/>
        <v>0.41534875399681048</v>
      </c>
      <c r="K226" s="2">
        <f t="shared" si="19"/>
        <v>1.4335801140924516</v>
      </c>
      <c r="L226" s="2">
        <f t="shared" si="20"/>
        <v>3.6364681447334481</v>
      </c>
      <c r="M226" s="2">
        <f t="shared" si="21"/>
        <v>60.200000000000287</v>
      </c>
      <c r="N226" s="2">
        <f t="shared" si="17"/>
        <v>6.6112956810630443</v>
      </c>
    </row>
    <row r="227" spans="8:14">
      <c r="J227" s="2">
        <f t="shared" si="18"/>
        <v>0.41887714878029159</v>
      </c>
      <c r="K227" s="2">
        <f t="shared" si="19"/>
        <v>1.4406836888923151</v>
      </c>
      <c r="L227" s="2">
        <f t="shared" si="20"/>
        <v>3.648041905168832</v>
      </c>
      <c r="M227" s="2">
        <f t="shared" si="21"/>
        <v>60.300000000000288</v>
      </c>
      <c r="N227" s="2">
        <f t="shared" si="17"/>
        <v>6.5837479270314283</v>
      </c>
    </row>
    <row r="228" spans="8:14">
      <c r="J228" s="2">
        <f t="shared" si="18"/>
        <v>0.42241933741598259</v>
      </c>
      <c r="K228" s="2">
        <f t="shared" si="19"/>
        <v>1.4477993526964752</v>
      </c>
      <c r="L228" s="2">
        <f t="shared" si="20"/>
        <v>3.6596190610655905</v>
      </c>
      <c r="M228" s="2">
        <f t="shared" si="21"/>
        <v>60.40000000000029</v>
      </c>
      <c r="N228" s="2">
        <f t="shared" si="17"/>
        <v>6.5562913907283971</v>
      </c>
    </row>
    <row r="229" spans="8:14">
      <c r="J229" s="2">
        <f t="shared" si="18"/>
        <v>0.42597532337793115</v>
      </c>
      <c r="K229" s="2">
        <f t="shared" si="19"/>
        <v>1.4549270929169069</v>
      </c>
      <c r="L229" s="2">
        <f t="shared" si="20"/>
        <v>3.6711995899650605</v>
      </c>
      <c r="M229" s="2">
        <f t="shared" si="21"/>
        <v>60.500000000000291</v>
      </c>
      <c r="N229" s="2">
        <f t="shared" si="17"/>
        <v>6.5289256198346308</v>
      </c>
    </row>
    <row r="230" spans="8:14">
      <c r="J230" s="2">
        <f t="shared" si="18"/>
        <v>0.42954511038785648</v>
      </c>
      <c r="K230" s="2">
        <f t="shared" si="19"/>
        <v>1.462066897132684</v>
      </c>
      <c r="L230" s="2">
        <f t="shared" si="20"/>
        <v>3.6827834695578274</v>
      </c>
      <c r="M230" s="2">
        <f t="shared" si="21"/>
        <v>60.600000000000293</v>
      </c>
      <c r="N230" s="2">
        <f t="shared" si="17"/>
        <v>6.5016501650164216</v>
      </c>
    </row>
    <row r="231" spans="8:14">
      <c r="J231" s="2">
        <f t="shared" si="18"/>
        <v>0.43312870241438239</v>
      </c>
      <c r="K231" s="2">
        <f t="shared" si="19"/>
        <v>1.4692187530887866</v>
      </c>
      <c r="L231" s="2">
        <f t="shared" si="20"/>
        <v>3.6943706776825023</v>
      </c>
      <c r="M231" s="2">
        <f t="shared" si="21"/>
        <v>60.700000000000294</v>
      </c>
      <c r="N231" s="2">
        <f t="shared" si="17"/>
        <v>6.474464579901074</v>
      </c>
    </row>
    <row r="232" spans="8:14">
      <c r="J232" s="2">
        <f t="shared" si="18"/>
        <v>0.43672610367228953</v>
      </c>
      <c r="K232" s="2">
        <f t="shared" si="19"/>
        <v>1.4763826486949292</v>
      </c>
      <c r="L232" s="2">
        <f t="shared" si="20"/>
        <v>3.7059611923245006</v>
      </c>
      <c r="M232" s="2">
        <f t="shared" si="21"/>
        <v>60.800000000000296</v>
      </c>
      <c r="N232" s="2">
        <f t="shared" si="17"/>
        <v>6.4473684210525519</v>
      </c>
    </row>
    <row r="233" spans="8:14">
      <c r="J233" s="2">
        <f t="shared" si="18"/>
        <v>0.44033731862177661</v>
      </c>
      <c r="K233" s="2">
        <f t="shared" si="19"/>
        <v>1.4835585720243873</v>
      </c>
      <c r="L233" s="2">
        <f t="shared" si="20"/>
        <v>3.7175549916148354</v>
      </c>
      <c r="M233" s="2">
        <f t="shared" si="21"/>
        <v>60.900000000000297</v>
      </c>
      <c r="N233" s="2">
        <f t="shared" si="17"/>
        <v>6.4203612479473762</v>
      </c>
    </row>
    <row r="234" spans="8:14">
      <c r="J234" s="2">
        <f t="shared" si="18"/>
        <v>0.44396235196774114</v>
      </c>
      <c r="K234" s="2">
        <f t="shared" si="19"/>
        <v>1.4907465113128517</v>
      </c>
      <c r="L234" s="2">
        <f t="shared" si="20"/>
        <v>3.7291520538289271</v>
      </c>
      <c r="M234" s="2">
        <f t="shared" si="21"/>
        <v>61.000000000000298</v>
      </c>
      <c r="N234" s="2">
        <f t="shared" si="17"/>
        <v>6.3934426229507402</v>
      </c>
    </row>
    <row r="235" spans="8:14">
      <c r="J235" s="2">
        <f t="shared" si="18"/>
        <v>0.44760120865907038</v>
      </c>
      <c r="K235" s="2">
        <f t="shared" si="19"/>
        <v>1.4979464549572798</v>
      </c>
      <c r="L235" s="2">
        <f t="shared" si="20"/>
        <v>3.7407523573854187</v>
      </c>
      <c r="M235" s="2">
        <f t="shared" si="21"/>
        <v>61.1000000000003</v>
      </c>
      <c r="N235" s="2">
        <f t="shared" si="17"/>
        <v>6.3666121112928806</v>
      </c>
    </row>
    <row r="236" spans="8:14">
      <c r="J236" s="2">
        <f t="shared" si="18"/>
        <v>0.45125389388794956</v>
      </c>
      <c r="K236" s="2">
        <f t="shared" si="19"/>
        <v>1.5051583915147679</v>
      </c>
      <c r="L236" s="2">
        <f t="shared" si="20"/>
        <v>3.7523558808450042</v>
      </c>
      <c r="M236" s="2">
        <f t="shared" si="21"/>
        <v>61.200000000000301</v>
      </c>
      <c r="N236" s="2">
        <f t="shared" si="17"/>
        <v>6.3398692810456723</v>
      </c>
    </row>
    <row r="237" spans="8:14">
      <c r="J237" s="2">
        <f t="shared" si="18"/>
        <v>0.45492041308918485</v>
      </c>
      <c r="K237" s="2">
        <f t="shared" si="19"/>
        <v>1.5123823097014362</v>
      </c>
      <c r="L237" s="2">
        <f t="shared" si="20"/>
        <v>3.7639626029092792</v>
      </c>
      <c r="M237" s="2">
        <f t="shared" si="21"/>
        <v>61.300000000000303</v>
      </c>
      <c r="N237" s="2">
        <f t="shared" si="17"/>
        <v>6.3132137030994286</v>
      </c>
    </row>
    <row r="238" spans="8:14">
      <c r="J238" s="2">
        <f t="shared" si="18"/>
        <v>0.4586007719395353</v>
      </c>
      <c r="K238" s="2">
        <f t="shared" si="19"/>
        <v>1.5196181983913144</v>
      </c>
      <c r="L238" s="2">
        <f t="shared" si="20"/>
        <v>3.7755725024195792</v>
      </c>
      <c r="M238" s="2">
        <f t="shared" si="21"/>
        <v>61.400000000000304</v>
      </c>
      <c r="N238" s="2">
        <f t="shared" si="17"/>
        <v>6.2866449511399836</v>
      </c>
    </row>
    <row r="239" spans="8:14">
      <c r="J239" s="2">
        <f t="shared" si="18"/>
        <v>0.46229497635706496</v>
      </c>
      <c r="K239" s="2">
        <f t="shared" si="19"/>
        <v>1.526866046615251</v>
      </c>
      <c r="L239" s="2">
        <f t="shared" si="20"/>
        <v>3.7871855583558522</v>
      </c>
      <c r="M239" s="2">
        <f t="shared" si="21"/>
        <v>61.500000000000306</v>
      </c>
      <c r="N239" s="2">
        <f t="shared" si="17"/>
        <v>6.260162601625936</v>
      </c>
    </row>
    <row r="240" spans="8:14">
      <c r="J240" s="2">
        <f t="shared" si="18"/>
        <v>0.46600303250050568</v>
      </c>
      <c r="K240" s="2">
        <f t="shared" si="19"/>
        <v>1.5341258435598275</v>
      </c>
      <c r="L240" s="2">
        <f t="shared" si="20"/>
        <v>3.7988017498355324</v>
      </c>
      <c r="M240" s="2">
        <f t="shared" si="21"/>
        <v>61.600000000000307</v>
      </c>
      <c r="N240" s="2">
        <f t="shared" si="17"/>
        <v>6.2337662337661541</v>
      </c>
    </row>
    <row r="241" spans="10:14">
      <c r="J241" s="2">
        <f t="shared" si="18"/>
        <v>0.4697249467686338</v>
      </c>
      <c r="K241" s="2">
        <f t="shared" si="19"/>
        <v>1.5413975785662848</v>
      </c>
      <c r="L241" s="2">
        <f t="shared" si="20"/>
        <v>3.8104210561124252</v>
      </c>
      <c r="M241" s="2">
        <f t="shared" si="21"/>
        <v>61.700000000000308</v>
      </c>
      <c r="N241" s="2">
        <f t="shared" si="17"/>
        <v>6.2074554294974895</v>
      </c>
    </row>
    <row r="242" spans="10:14">
      <c r="J242" s="2">
        <f t="shared" si="18"/>
        <v>0.47346072579966031</v>
      </c>
      <c r="K242" s="2">
        <f t="shared" si="19"/>
        <v>1.5486812411294582</v>
      </c>
      <c r="L242" s="2">
        <f t="shared" si="20"/>
        <v>3.822043456575603</v>
      </c>
      <c r="M242" s="2">
        <f t="shared" si="21"/>
        <v>61.80000000000031</v>
      </c>
      <c r="N242" s="2">
        <f t="shared" si="17"/>
        <v>6.1812297734627037</v>
      </c>
    </row>
    <row r="243" spans="10:14">
      <c r="J243" s="2">
        <f t="shared" si="18"/>
        <v>0.47721037647063635</v>
      </c>
      <c r="K243" s="2">
        <f t="shared" si="19"/>
        <v>1.5559768208967288</v>
      </c>
      <c r="L243" s="2">
        <f t="shared" si="20"/>
        <v>3.8336689307483112</v>
      </c>
      <c r="M243" s="2">
        <f t="shared" si="21"/>
        <v>61.900000000000311</v>
      </c>
      <c r="N243" s="2">
        <f t="shared" si="17"/>
        <v>6.1550888529886087</v>
      </c>
    </row>
    <row r="244" spans="10:14">
      <c r="J244" s="2">
        <f t="shared" si="18"/>
        <v>0.48097390589686823</v>
      </c>
      <c r="K244" s="2">
        <f t="shared" si="19"/>
        <v>1.563284307666978</v>
      </c>
      <c r="L244" s="2">
        <f t="shared" si="20"/>
        <v>3.8452974582868857</v>
      </c>
      <c r="M244" s="2">
        <f t="shared" si="21"/>
        <v>62.000000000000313</v>
      </c>
      <c r="N244" s="2">
        <f t="shared" si="17"/>
        <v>6.1290322580644343</v>
      </c>
    </row>
    <row r="245" spans="10:14">
      <c r="J245" s="2">
        <f t="shared" si="18"/>
        <v>0.48475132143135152</v>
      </c>
      <c r="K245" s="2">
        <f t="shared" si="19"/>
        <v>1.5706036913895616</v>
      </c>
      <c r="L245" s="2">
        <f t="shared" si="20"/>
        <v>3.8569290189796885</v>
      </c>
      <c r="M245" s="2">
        <f t="shared" si="21"/>
        <v>62.100000000000314</v>
      </c>
      <c r="N245" s="2">
        <f t="shared" si="17"/>
        <v>6.1030595813203696</v>
      </c>
    </row>
    <row r="246" spans="10:14">
      <c r="J246" s="2">
        <f t="shared" si="18"/>
        <v>0.48854263066421355</v>
      </c>
      <c r="K246" s="2">
        <f t="shared" si="19"/>
        <v>1.5779349621632874</v>
      </c>
      <c r="L246" s="2">
        <f t="shared" si="20"/>
        <v>3.8685635927460367</v>
      </c>
      <c r="M246" s="2">
        <f t="shared" si="21"/>
        <v>62.200000000000315</v>
      </c>
      <c r="N246" s="2">
        <f t="shared" si="17"/>
        <v>6.0771704180063502</v>
      </c>
    </row>
    <row r="247" spans="10:14">
      <c r="J247" s="2">
        <f t="shared" si="18"/>
        <v>0.49234784142217014</v>
      </c>
      <c r="K247" s="2">
        <f t="shared" si="19"/>
        <v>1.5852781102354032</v>
      </c>
      <c r="L247" s="2">
        <f t="shared" si="20"/>
        <v>3.8802011596351553</v>
      </c>
      <c r="M247" s="2">
        <f t="shared" si="21"/>
        <v>62.300000000000317</v>
      </c>
      <c r="N247" s="2">
        <f t="shared" si="17"/>
        <v>6.0513643659710254</v>
      </c>
    </row>
    <row r="248" spans="10:14">
      <c r="J248" s="2">
        <f t="shared" si="18"/>
        <v>0.49616696176799691</v>
      </c>
      <c r="K248" s="2">
        <f t="shared" si="19"/>
        <v>1.5926331260006008</v>
      </c>
      <c r="L248" s="2">
        <f t="shared" si="20"/>
        <v>3.8918416998251359</v>
      </c>
      <c r="M248" s="2">
        <f t="shared" si="21"/>
        <v>62.400000000000318</v>
      </c>
      <c r="N248" s="2">
        <f t="shared" si="17"/>
        <v>6.0256410256409438</v>
      </c>
    </row>
    <row r="249" spans="10:14">
      <c r="J249" s="2">
        <f t="shared" si="18"/>
        <v>0.50000000000001221</v>
      </c>
      <c r="K249" s="2">
        <f t="shared" si="19"/>
        <v>1.600000000000023</v>
      </c>
      <c r="L249" s="2">
        <f t="shared" si="20"/>
        <v>3.903485193621905</v>
      </c>
      <c r="M249" s="2">
        <f t="shared" si="21"/>
        <v>62.50000000000032</v>
      </c>
      <c r="N249" s="2">
        <f t="shared" si="17"/>
        <v>5.9999999999999183</v>
      </c>
    </row>
    <row r="250" spans="10:14">
      <c r="J250" s="2">
        <f t="shared" si="18"/>
        <v>0.50384696465157297</v>
      </c>
      <c r="K250" s="2">
        <f t="shared" si="19"/>
        <v>1.6073787229202883</v>
      </c>
      <c r="L250" s="2">
        <f t="shared" si="20"/>
        <v>3.9151316214582033</v>
      </c>
      <c r="M250" s="2">
        <f t="shared" si="21"/>
        <v>62.600000000000321</v>
      </c>
      <c r="N250" s="2">
        <f t="shared" si="17"/>
        <v>5.9744408945686089</v>
      </c>
    </row>
    <row r="251" spans="10:14">
      <c r="J251" s="2">
        <f t="shared" si="18"/>
        <v>0.5077078644905838</v>
      </c>
      <c r="K251" s="2">
        <f t="shared" si="19"/>
        <v>1.614769285592514</v>
      </c>
      <c r="L251" s="2">
        <f t="shared" si="20"/>
        <v>3.9267809638925759</v>
      </c>
      <c r="M251" s="2">
        <f t="shared" si="21"/>
        <v>62.700000000000323</v>
      </c>
      <c r="N251" s="2">
        <f t="shared" si="17"/>
        <v>5.9489633173842886</v>
      </c>
    </row>
    <row r="252" spans="10:14">
      <c r="J252" s="2">
        <f t="shared" si="18"/>
        <v>0.51158270851901888</v>
      </c>
      <c r="K252" s="2">
        <f t="shared" si="19"/>
        <v>1.6221716789913658</v>
      </c>
      <c r="L252" s="2">
        <f t="shared" si="20"/>
        <v>3.9384332016083676</v>
      </c>
      <c r="M252" s="2">
        <f t="shared" si="21"/>
        <v>62.800000000000324</v>
      </c>
      <c r="N252" s="2">
        <f t="shared" si="17"/>
        <v>5.9235668789808091</v>
      </c>
    </row>
    <row r="253" spans="10:14">
      <c r="J253" s="2">
        <f t="shared" si="18"/>
        <v>0.51547150597245406</v>
      </c>
      <c r="K253" s="2">
        <f t="shared" si="19"/>
        <v>1.6295858942340975</v>
      </c>
      <c r="L253" s="2">
        <f t="shared" si="20"/>
        <v>3.9500883154127298</v>
      </c>
      <c r="M253" s="2">
        <f t="shared" si="21"/>
        <v>62.900000000000325</v>
      </c>
      <c r="N253" s="2">
        <f t="shared" si="17"/>
        <v>5.8982511923687575</v>
      </c>
    </row>
    <row r="254" spans="10:14">
      <c r="J254" s="2">
        <f t="shared" si="18"/>
        <v>0.51937426631961692</v>
      </c>
      <c r="K254" s="2">
        <f t="shared" si="19"/>
        <v>1.6370119225796189</v>
      </c>
      <c r="L254" s="2">
        <f t="shared" si="20"/>
        <v>3.9617462862356412</v>
      </c>
      <c r="M254" s="2">
        <f t="shared" si="21"/>
        <v>63.000000000000327</v>
      </c>
      <c r="N254" s="2">
        <f t="shared" si="17"/>
        <v>5.87301587301579</v>
      </c>
    </row>
    <row r="255" spans="10:14">
      <c r="J255" s="2">
        <f t="shared" si="18"/>
        <v>0.52329099926194234</v>
      </c>
      <c r="K255" s="2">
        <f t="shared" si="19"/>
        <v>1.6444497554275581</v>
      </c>
      <c r="L255" s="2">
        <f t="shared" si="20"/>
        <v>3.9734070951289326</v>
      </c>
      <c r="M255" s="2">
        <f t="shared" si="21"/>
        <v>63.100000000000328</v>
      </c>
      <c r="N255" s="2">
        <f t="shared" si="17"/>
        <v>5.8478605388271756</v>
      </c>
    </row>
    <row r="256" spans="10:14">
      <c r="J256" s="2">
        <f t="shared" si="18"/>
        <v>0.52722171473314627</v>
      </c>
      <c r="K256" s="2">
        <f t="shared" si="19"/>
        <v>1.6518993843173446</v>
      </c>
      <c r="L256" s="2">
        <f t="shared" si="20"/>
        <v>3.9850707232653231</v>
      </c>
      <c r="M256" s="2">
        <f t="shared" si="21"/>
        <v>63.20000000000033</v>
      </c>
      <c r="N256" s="2">
        <f t="shared" si="17"/>
        <v>5.8227848101264996</v>
      </c>
    </row>
    <row r="257" spans="10:14">
      <c r="J257" s="2">
        <f t="shared" si="18"/>
        <v>0.53116642289880811</v>
      </c>
      <c r="K257" s="2">
        <f t="shared" si="19"/>
        <v>1.6593608009272942</v>
      </c>
      <c r="L257" s="2">
        <f t="shared" si="20"/>
        <v>3.9967371519374626</v>
      </c>
      <c r="M257" s="2">
        <f t="shared" si="21"/>
        <v>63.300000000000331</v>
      </c>
      <c r="N257" s="2">
        <f t="shared" si="17"/>
        <v>5.7977883096365677</v>
      </c>
    </row>
    <row r="258" spans="10:14">
      <c r="J258" s="2">
        <f t="shared" si="18"/>
        <v>0.53512513415596574</v>
      </c>
      <c r="K258" s="2">
        <f t="shared" si="19"/>
        <v>1.6668339970737016</v>
      </c>
      <c r="L258" s="2">
        <f t="shared" si="20"/>
        <v>4.0084063625569897</v>
      </c>
      <c r="M258" s="2">
        <f t="shared" si="21"/>
        <v>63.400000000000333</v>
      </c>
      <c r="N258" s="2">
        <f t="shared" si="17"/>
        <v>5.7728706624604857</v>
      </c>
    </row>
    <row r="259" spans="10:14">
      <c r="J259" s="2">
        <f t="shared" si="18"/>
        <v>0.53909785913272656</v>
      </c>
      <c r="K259" s="2">
        <f t="shared" si="19"/>
        <v>1.6743189647099568</v>
      </c>
      <c r="L259" s="2">
        <f t="shared" si="20"/>
        <v>4.0200783366535937</v>
      </c>
      <c r="M259" s="2">
        <f t="shared" si="21"/>
        <v>63.500000000000334</v>
      </c>
      <c r="N259" s="2">
        <f t="shared" si="17"/>
        <v>5.7480314960629091</v>
      </c>
    </row>
    <row r="260" spans="10:14">
      <c r="J260" s="2">
        <f t="shared" si="18"/>
        <v>0.54308460868788322</v>
      </c>
      <c r="K260" s="2">
        <f t="shared" si="19"/>
        <v>1.6818156959256474</v>
      </c>
      <c r="L260" s="2">
        <f t="shared" si="20"/>
        <v>4.0317530558740824</v>
      </c>
      <c r="M260" s="2">
        <f t="shared" si="21"/>
        <v>63.600000000000335</v>
      </c>
      <c r="N260" s="2">
        <f t="shared" si="17"/>
        <v>5.7232704402514898</v>
      </c>
    </row>
    <row r="261" spans="10:14">
      <c r="J261" s="2">
        <f t="shared" si="18"/>
        <v>0.54708539391054745</v>
      </c>
      <c r="K261" s="2">
        <f t="shared" si="19"/>
        <v>1.6893241829456893</v>
      </c>
      <c r="L261" s="2">
        <f t="shared" si="20"/>
        <v>4.043430501981466</v>
      </c>
      <c r="M261" s="2">
        <f t="shared" si="21"/>
        <v>63.700000000000337</v>
      </c>
      <c r="N261" s="2">
        <f t="shared" si="17"/>
        <v>5.698587127158472</v>
      </c>
    </row>
    <row r="262" spans="10:14">
      <c r="J262" s="2">
        <f t="shared" si="18"/>
        <v>0.55110022611979415</v>
      </c>
      <c r="K262" s="2">
        <f t="shared" si="19"/>
        <v>1.696844418129456</v>
      </c>
      <c r="L262" s="2">
        <f t="shared" si="20"/>
        <v>4.0551106568540476</v>
      </c>
      <c r="M262" s="2">
        <f t="shared" si="21"/>
        <v>63.800000000000338</v>
      </c>
      <c r="N262" s="2">
        <f t="shared" si="17"/>
        <v>5.673981191222488</v>
      </c>
    </row>
    <row r="263" spans="10:14">
      <c r="J263" s="2">
        <f t="shared" si="18"/>
        <v>0.55512911686431621</v>
      </c>
      <c r="K263" s="2">
        <f t="shared" si="19"/>
        <v>1.7043763939699212</v>
      </c>
      <c r="L263" s="2">
        <f t="shared" si="20"/>
        <v>4.0667935024845177</v>
      </c>
      <c r="M263" s="2">
        <f t="shared" si="21"/>
        <v>63.90000000000034</v>
      </c>
      <c r="N263" s="2">
        <f t="shared" si="17"/>
        <v>5.6494522691704958</v>
      </c>
    </row>
    <row r="264" spans="10:14">
      <c r="J264" s="2">
        <f t="shared" si="18"/>
        <v>0.559172077922092</v>
      </c>
      <c r="K264" s="2">
        <f t="shared" si="19"/>
        <v>1.7119201030928095</v>
      </c>
      <c r="L264" s="2">
        <f t="shared" si="20"/>
        <v>4.07847902097906</v>
      </c>
      <c r="M264" s="2">
        <f t="shared" si="21"/>
        <v>64.000000000000341</v>
      </c>
      <c r="N264" s="2">
        <f t="shared" si="17"/>
        <v>5.6249999999999165</v>
      </c>
    </row>
    <row r="265" spans="10:14">
      <c r="J265" s="2">
        <f t="shared" si="18"/>
        <v>0.56322912130006209</v>
      </c>
      <c r="K265" s="2">
        <f t="shared" si="19"/>
        <v>1.7194755382557461</v>
      </c>
      <c r="L265" s="2">
        <f t="shared" si="20"/>
        <v>4.0901671945564697</v>
      </c>
      <c r="M265" s="2">
        <f t="shared" si="21"/>
        <v>64.100000000000335</v>
      </c>
      <c r="N265" s="2">
        <f t="shared" si="17"/>
        <v>5.6006240249609167</v>
      </c>
    </row>
    <row r="266" spans="10:14">
      <c r="J266" s="2">
        <f t="shared" si="18"/>
        <v>0.56730025923382466</v>
      </c>
      <c r="K266" s="2">
        <f t="shared" si="19"/>
        <v>1.7270426923474347</v>
      </c>
      <c r="L266" s="2">
        <f t="shared" si="20"/>
        <v>4.1018580055472746</v>
      </c>
      <c r="M266" s="2">
        <f t="shared" si="21"/>
        <v>64.20000000000033</v>
      </c>
      <c r="N266" s="2">
        <f t="shared" si="17"/>
        <v>5.5763239875388599</v>
      </c>
    </row>
    <row r="267" spans="10:14">
      <c r="J267" s="2">
        <f t="shared" si="18"/>
        <v>0.57138550418733125</v>
      </c>
      <c r="K267" s="2">
        <f t="shared" si="19"/>
        <v>1.7346215583868239</v>
      </c>
      <c r="L267" s="2">
        <f t="shared" si="20"/>
        <v>4.1135514363928616</v>
      </c>
      <c r="M267" s="2">
        <f t="shared" si="21"/>
        <v>64.300000000000324</v>
      </c>
      <c r="N267" s="2">
        <f t="shared" si="17"/>
        <v>5.5520995334369356</v>
      </c>
    </row>
    <row r="268" spans="10:14">
      <c r="J268" s="2">
        <f t="shared" si="18"/>
        <v>0.57548486885260475</v>
      </c>
      <c r="K268" s="2">
        <f t="shared" si="19"/>
        <v>1.7422121295222939</v>
      </c>
      <c r="L268" s="2">
        <f t="shared" si="20"/>
        <v>4.1252474696446226</v>
      </c>
      <c r="M268" s="2">
        <f t="shared" si="21"/>
        <v>64.400000000000318</v>
      </c>
      <c r="N268" s="2">
        <f t="shared" si="17"/>
        <v>5.5279503105589303</v>
      </c>
    </row>
    <row r="269" spans="10:14">
      <c r="J269" s="2">
        <f t="shared" si="18"/>
        <v>0.57959836614946225</v>
      </c>
      <c r="K269" s="2">
        <f t="shared" si="19"/>
        <v>1.7498143990308437</v>
      </c>
      <c r="L269" s="2">
        <f t="shared" si="20"/>
        <v>4.1369460879631008</v>
      </c>
      <c r="M269" s="2">
        <f t="shared" si="21"/>
        <v>64.500000000000313</v>
      </c>
      <c r="N269" s="2">
        <f t="shared" si="17"/>
        <v>5.5038759689921726</v>
      </c>
    </row>
    <row r="270" spans="10:14">
      <c r="J270" s="2">
        <f t="shared" si="18"/>
        <v>0.58372600922525064</v>
      </c>
      <c r="K270" s="2">
        <f t="shared" si="19"/>
        <v>1.757428360317294</v>
      </c>
      <c r="L270" s="2">
        <f t="shared" si="20"/>
        <v>4.1486472741171365</v>
      </c>
      <c r="M270" s="2">
        <f t="shared" si="21"/>
        <v>64.600000000000307</v>
      </c>
      <c r="N270" s="2">
        <f t="shared" si="17"/>
        <v>5.4798761609906386</v>
      </c>
    </row>
    <row r="271" spans="10:14">
      <c r="J271" s="2">
        <f t="shared" si="18"/>
        <v>0.58786781145459466</v>
      </c>
      <c r="K271" s="2">
        <f t="shared" si="19"/>
        <v>1.765054006913491</v>
      </c>
      <c r="L271" s="2">
        <f t="shared" si="20"/>
        <v>4.1603510109830451</v>
      </c>
      <c r="M271" s="2">
        <f t="shared" si="21"/>
        <v>64.700000000000301</v>
      </c>
      <c r="N271" s="2">
        <f t="shared" si="17"/>
        <v>5.455950540958197</v>
      </c>
    </row>
    <row r="272" spans="10:14">
      <c r="J272" s="2">
        <f t="shared" si="18"/>
        <v>0.59202378643915643</v>
      </c>
      <c r="K272" s="2">
        <f t="shared" si="19"/>
        <v>1.7726913324775251</v>
      </c>
      <c r="L272" s="2">
        <f t="shared" si="20"/>
        <v>4.1720572815437729</v>
      </c>
      <c r="M272" s="2">
        <f t="shared" si="21"/>
        <v>64.800000000000296</v>
      </c>
      <c r="N272" s="2">
        <f t="shared" si="17"/>
        <v>5.4320987654320287</v>
      </c>
    </row>
    <row r="273" spans="10:14">
      <c r="J273" s="2">
        <f t="shared" si="18"/>
        <v>0.59619394800740277</v>
      </c>
      <c r="K273" s="2">
        <f t="shared" si="19"/>
        <v>1.7803403307929482</v>
      </c>
      <c r="L273" s="2">
        <f t="shared" si="20"/>
        <v>4.1837660688880858</v>
      </c>
      <c r="M273" s="2">
        <f t="shared" si="21"/>
        <v>64.90000000000029</v>
      </c>
      <c r="N273" s="2">
        <f t="shared" si="17"/>
        <v>5.4083204930661868</v>
      </c>
    </row>
    <row r="274" spans="10:14">
      <c r="J274" s="2">
        <f t="shared" si="18"/>
        <v>0.60037831021438781</v>
      </c>
      <c r="K274" s="2">
        <f t="shared" si="19"/>
        <v>1.7880009957680081</v>
      </c>
      <c r="L274" s="2">
        <f t="shared" si="20"/>
        <v>4.1954773562097474</v>
      </c>
      <c r="M274" s="2">
        <f t="shared" si="21"/>
        <v>65.000000000000284</v>
      </c>
      <c r="N274" s="2">
        <f t="shared" si="17"/>
        <v>5.3846153846153175</v>
      </c>
    </row>
    <row r="275" spans="10:14">
      <c r="J275" s="2">
        <f t="shared" si="18"/>
        <v>0.60457688734154336</v>
      </c>
      <c r="K275" s="2">
        <f t="shared" si="19"/>
        <v>1.7956733214348846</v>
      </c>
      <c r="L275" s="2">
        <f t="shared" si="20"/>
        <v>4.2071911268067206</v>
      </c>
      <c r="M275" s="2">
        <f t="shared" si="21"/>
        <v>65.100000000000279</v>
      </c>
      <c r="N275" s="2">
        <f t="shared" si="17"/>
        <v>5.3609831029185209</v>
      </c>
    </row>
    <row r="276" spans="10:14">
      <c r="J276" s="2">
        <f t="shared" si="18"/>
        <v>0.60878969389648263</v>
      </c>
      <c r="K276" s="2">
        <f t="shared" si="19"/>
        <v>1.8033573019489344</v>
      </c>
      <c r="L276" s="2">
        <f t="shared" si="20"/>
        <v>4.2189073640803603</v>
      </c>
      <c r="M276" s="2">
        <f t="shared" si="21"/>
        <v>65.200000000000273</v>
      </c>
      <c r="N276" s="2">
        <f t="shared" si="17"/>
        <v>5.3374233128833719</v>
      </c>
    </row>
    <row r="277" spans="10:14">
      <c r="J277" s="2">
        <f t="shared" si="18"/>
        <v>0.6130167446128143</v>
      </c>
      <c r="K277" s="2">
        <f t="shared" si="19"/>
        <v>1.8110529315879482</v>
      </c>
      <c r="L277" s="2">
        <f t="shared" si="20"/>
        <v>4.2306260515346281</v>
      </c>
      <c r="M277" s="2">
        <f t="shared" si="21"/>
        <v>65.300000000000267</v>
      </c>
      <c r="N277" s="2">
        <f t="shared" si="17"/>
        <v>5.3139356814700758</v>
      </c>
    </row>
    <row r="278" spans="10:14">
      <c r="J278" s="2">
        <f t="shared" si="18"/>
        <v>0.61725805444996495</v>
      </c>
      <c r="K278" s="2">
        <f t="shared" si="19"/>
        <v>1.8187602047514031</v>
      </c>
      <c r="L278" s="2">
        <f t="shared" si="20"/>
        <v>4.2423471727753022</v>
      </c>
      <c r="M278" s="2">
        <f t="shared" si="21"/>
        <v>65.400000000000261</v>
      </c>
      <c r="N278" s="2">
        <f t="shared" si="17"/>
        <v>5.2905198776757807</v>
      </c>
    </row>
    <row r="279" spans="10:14">
      <c r="J279" s="2">
        <f t="shared" si="18"/>
        <v>0.62151363859301623</v>
      </c>
      <c r="K279" s="2">
        <f t="shared" si="19"/>
        <v>1.8264791159597398</v>
      </c>
      <c r="L279" s="2">
        <f t="shared" si="20"/>
        <v>4.2540707115092022</v>
      </c>
      <c r="M279" s="2">
        <f t="shared" si="21"/>
        <v>65.500000000000256</v>
      </c>
      <c r="N279" s="2">
        <f t="shared" si="17"/>
        <v>5.2671755725190241</v>
      </c>
    </row>
    <row r="280" spans="10:14">
      <c r="J280" s="2">
        <f t="shared" si="18"/>
        <v>0.62578351245254948</v>
      </c>
      <c r="K280" s="2">
        <f t="shared" si="19"/>
        <v>1.8342096598536273</v>
      </c>
      <c r="L280" s="2">
        <f t="shared" si="20"/>
        <v>4.2657966515434218</v>
      </c>
      <c r="M280" s="2">
        <f t="shared" si="21"/>
        <v>65.60000000000025</v>
      </c>
      <c r="N280" s="2">
        <f t="shared" ref="N280:N343" si="22">IF(M280&gt;0,1000/M280-10,1000)</f>
        <v>5.2439024390243318</v>
      </c>
    </row>
    <row r="281" spans="10:14">
      <c r="J281" s="2">
        <f t="shared" si="18"/>
        <v>0.63006769166450394</v>
      </c>
      <c r="K281" s="2">
        <f t="shared" si="19"/>
        <v>1.8419518311932526</v>
      </c>
      <c r="L281" s="2">
        <f t="shared" si="20"/>
        <v>4.2775249767845596</v>
      </c>
      <c r="M281" s="2">
        <f t="shared" si="21"/>
        <v>65.700000000000244</v>
      </c>
      <c r="N281" s="2">
        <f t="shared" si="22"/>
        <v>5.2207001522069447</v>
      </c>
    </row>
    <row r="282" spans="10:14">
      <c r="J282" s="2">
        <f t="shared" si="18"/>
        <v>0.63436619209004286</v>
      </c>
      <c r="K282" s="2">
        <f t="shared" si="19"/>
        <v>1.8497056248576096</v>
      </c>
      <c r="L282" s="2">
        <f t="shared" si="20"/>
        <v>4.2892556712379664</v>
      </c>
      <c r="M282" s="2">
        <f t="shared" si="21"/>
        <v>65.800000000000239</v>
      </c>
      <c r="N282" s="2">
        <f t="shared" si="22"/>
        <v>5.1975683890576949</v>
      </c>
    </row>
    <row r="283" spans="10:14">
      <c r="J283" s="2">
        <f t="shared" si="18"/>
        <v>0.63867902981543123</v>
      </c>
      <c r="K283" s="2">
        <f t="shared" si="19"/>
        <v>1.8574710358437869</v>
      </c>
      <c r="L283" s="2">
        <f t="shared" si="20"/>
        <v>4.3009887190069964</v>
      </c>
      <c r="M283" s="2">
        <f t="shared" si="21"/>
        <v>65.900000000000233</v>
      </c>
      <c r="N283" s="2">
        <f t="shared" si="22"/>
        <v>5.1745068285280187</v>
      </c>
    </row>
    <row r="284" spans="10:14">
      <c r="J284" s="2">
        <f t="shared" si="18"/>
        <v>0.64300622115192652</v>
      </c>
      <c r="K284" s="2">
        <f t="shared" si="19"/>
        <v>1.8652480592662826</v>
      </c>
      <c r="L284" s="2">
        <f t="shared" si="20"/>
        <v>4.312724104292263</v>
      </c>
      <c r="M284" s="2">
        <f t="shared" si="21"/>
        <v>66.000000000000227</v>
      </c>
      <c r="N284" s="2">
        <f t="shared" si="22"/>
        <v>5.151515151515099</v>
      </c>
    </row>
    <row r="285" spans="10:14">
      <c r="J285" s="2">
        <f t="shared" si="18"/>
        <v>0.64734778263567461</v>
      </c>
      <c r="K285" s="2">
        <f t="shared" si="19"/>
        <v>1.8730366903563049</v>
      </c>
      <c r="L285" s="2">
        <f t="shared" si="20"/>
        <v>4.3244618113909024</v>
      </c>
      <c r="M285" s="2">
        <f t="shared" si="21"/>
        <v>66.100000000000222</v>
      </c>
      <c r="N285" s="2">
        <f t="shared" si="22"/>
        <v>5.1285930408471501</v>
      </c>
    </row>
    <row r="286" spans="10:14">
      <c r="J286" s="2">
        <f t="shared" si="18"/>
        <v>0.65170373102762058</v>
      </c>
      <c r="K286" s="2">
        <f t="shared" si="19"/>
        <v>1.8808369244610914</v>
      </c>
      <c r="L286" s="2">
        <f t="shared" si="20"/>
        <v>4.3362018246958449</v>
      </c>
      <c r="M286" s="2">
        <f t="shared" si="21"/>
        <v>66.200000000000216</v>
      </c>
      <c r="N286" s="2">
        <f t="shared" si="22"/>
        <v>5.1057401812688337</v>
      </c>
    </row>
    <row r="287" spans="10:14">
      <c r="J287" s="2">
        <f t="shared" si="18"/>
        <v>0.65607408331343087</v>
      </c>
      <c r="K287" s="2">
        <f t="shared" si="19"/>
        <v>1.8886487570432389</v>
      </c>
      <c r="L287" s="2">
        <f t="shared" si="20"/>
        <v>4.3479441286950928</v>
      </c>
      <c r="M287" s="2">
        <f t="shared" si="21"/>
        <v>66.30000000000021</v>
      </c>
      <c r="N287" s="2">
        <f t="shared" si="22"/>
        <v>5.0829562594267994</v>
      </c>
    </row>
    <row r="288" spans="10:14">
      <c r="J288" s="2">
        <f t="shared" ref="J288:J351" si="23">IF(D$2&gt;0.2*($N288),(D$2-0.2*($N288))^2/(D$2+0.8*($N288)),0)</f>
        <v>0.66045885670341875</v>
      </c>
      <c r="K288" s="2">
        <f t="shared" ref="K288:K351" si="24">IF(E$2&gt;0.2*($N288),(E$2-0.2*($N288))^2/(E$2+0.8*($N288)),0)</f>
        <v>1.8964721836800207</v>
      </c>
      <c r="L288" s="2">
        <f t="shared" ref="L288:L351" si="25">IF(F$2&gt;0.2*($N288),(F$2-0.2*($N288))^2/(F$2+0.8*($N288)),0)</f>
        <v>4.3596887079710056</v>
      </c>
      <c r="M288" s="2">
        <f t="shared" ref="M288:M351" si="26">M287+0.1</f>
        <v>66.400000000000205</v>
      </c>
      <c r="N288" s="2">
        <f t="shared" si="22"/>
        <v>5.0602409638553745</v>
      </c>
    </row>
    <row r="289" spans="10:14">
      <c r="J289" s="2">
        <f t="shared" si="23"/>
        <v>0.66485806863248853</v>
      </c>
      <c r="K289" s="2">
        <f t="shared" si="24"/>
        <v>1.9043072000627335</v>
      </c>
      <c r="L289" s="2">
        <f t="shared" si="25"/>
        <v>4.371435547199586</v>
      </c>
      <c r="M289" s="2">
        <f t="shared" si="26"/>
        <v>66.500000000000199</v>
      </c>
      <c r="N289" s="2">
        <f t="shared" si="22"/>
        <v>5.0375939849623617</v>
      </c>
    </row>
    <row r="290" spans="10:14">
      <c r="J290" s="2">
        <f t="shared" si="23"/>
        <v>0.66927173676008678</v>
      </c>
      <c r="K290" s="2">
        <f t="shared" si="24"/>
        <v>1.9121538019960396</v>
      </c>
      <c r="L290" s="2">
        <f t="shared" si="25"/>
        <v>4.3831846311497831</v>
      </c>
      <c r="M290" s="2">
        <f t="shared" si="26"/>
        <v>66.600000000000193</v>
      </c>
      <c r="N290" s="2">
        <f t="shared" si="22"/>
        <v>5.0150150150149706</v>
      </c>
    </row>
    <row r="291" spans="10:14">
      <c r="J291" s="2">
        <f t="shared" si="23"/>
        <v>0.67369987897015993</v>
      </c>
      <c r="K291" s="2">
        <f t="shared" si="24"/>
        <v>1.9200119853973103</v>
      </c>
      <c r="L291" s="2">
        <f t="shared" si="25"/>
        <v>4.3949359446827856</v>
      </c>
      <c r="M291" s="2">
        <f t="shared" si="26"/>
        <v>66.700000000000188</v>
      </c>
      <c r="N291" s="2">
        <f t="shared" si="22"/>
        <v>4.9925037481258947</v>
      </c>
    </row>
    <row r="292" spans="10:14">
      <c r="J292" s="2">
        <f t="shared" si="23"/>
        <v>0.67814251337112963</v>
      </c>
      <c r="K292" s="2">
        <f t="shared" si="24"/>
        <v>1.927881746295989</v>
      </c>
      <c r="L292" s="2">
        <f t="shared" si="25"/>
        <v>4.4066894727513439</v>
      </c>
      <c r="M292" s="2">
        <f t="shared" si="26"/>
        <v>66.800000000000182</v>
      </c>
      <c r="N292" s="2">
        <f t="shared" si="22"/>
        <v>4.9700598802394804</v>
      </c>
    </row>
    <row r="293" spans="10:14">
      <c r="J293" s="2">
        <f t="shared" si="23"/>
        <v>0.68259965829587199</v>
      </c>
      <c r="K293" s="2">
        <f t="shared" si="24"/>
        <v>1.9357630808329502</v>
      </c>
      <c r="L293" s="2">
        <f t="shared" si="25"/>
        <v>4.4184452003990762</v>
      </c>
      <c r="M293" s="2">
        <f t="shared" si="26"/>
        <v>66.900000000000176</v>
      </c>
      <c r="N293" s="2">
        <f t="shared" si="22"/>
        <v>4.9476831091180475</v>
      </c>
    </row>
    <row r="294" spans="10:14">
      <c r="J294" s="2">
        <f t="shared" si="23"/>
        <v>0.68707133230171002</v>
      </c>
      <c r="K294" s="2">
        <f t="shared" si="24"/>
        <v>1.9436559852598672</v>
      </c>
      <c r="L294" s="2">
        <f t="shared" si="25"/>
        <v>4.4302031127597941</v>
      </c>
      <c r="M294" s="2">
        <f t="shared" si="26"/>
        <v>67.000000000000171</v>
      </c>
      <c r="N294" s="2">
        <f t="shared" si="22"/>
        <v>4.9253731343283196</v>
      </c>
    </row>
    <row r="295" spans="10:14">
      <c r="J295" s="2">
        <f t="shared" si="23"/>
        <v>0.69155755417041387</v>
      </c>
      <c r="K295" s="2">
        <f t="shared" si="24"/>
        <v>1.9515604559385873</v>
      </c>
      <c r="L295" s="2">
        <f t="shared" si="25"/>
        <v>4.4419631950568252</v>
      </c>
      <c r="M295" s="2">
        <f t="shared" si="26"/>
        <v>67.100000000000165</v>
      </c>
      <c r="N295" s="2">
        <f t="shared" si="22"/>
        <v>4.9031296572279821</v>
      </c>
    </row>
    <row r="296" spans="10:14">
      <c r="J296" s="2">
        <f t="shared" si="23"/>
        <v>0.69605834290821611</v>
      </c>
      <c r="K296" s="2">
        <f t="shared" si="24"/>
        <v>1.9594764893405188</v>
      </c>
      <c r="L296" s="2">
        <f t="shared" si="25"/>
        <v>4.4537254326023561</v>
      </c>
      <c r="M296" s="2">
        <f t="shared" si="26"/>
        <v>67.200000000000159</v>
      </c>
      <c r="N296" s="2">
        <f t="shared" si="22"/>
        <v>4.8809523809523458</v>
      </c>
    </row>
    <row r="297" spans="10:14">
      <c r="J297" s="2">
        <f t="shared" si="23"/>
        <v>0.70057371774582933</v>
      </c>
      <c r="K297" s="2">
        <f t="shared" si="24"/>
        <v>1.9674040820460044</v>
      </c>
      <c r="L297" s="2">
        <f t="shared" si="25"/>
        <v>4.4654898107967647</v>
      </c>
      <c r="M297" s="2">
        <f t="shared" si="26"/>
        <v>67.300000000000153</v>
      </c>
      <c r="N297" s="2">
        <f t="shared" si="22"/>
        <v>4.8588410104011555</v>
      </c>
    </row>
    <row r="298" spans="10:14">
      <c r="J298" s="2">
        <f t="shared" si="23"/>
        <v>0.70510369813848217</v>
      </c>
      <c r="K298" s="2">
        <f t="shared" si="24"/>
        <v>1.9753432307437304</v>
      </c>
      <c r="L298" s="2">
        <f t="shared" si="25"/>
        <v>4.477256315127967</v>
      </c>
      <c r="M298" s="2">
        <f t="shared" si="26"/>
        <v>67.400000000000148</v>
      </c>
      <c r="N298" s="2">
        <f t="shared" si="22"/>
        <v>4.8367952522254871</v>
      </c>
    </row>
    <row r="299" spans="10:14">
      <c r="J299" s="2">
        <f t="shared" si="23"/>
        <v>0.70964830376595756</v>
      </c>
      <c r="K299" s="2">
        <f t="shared" si="24"/>
        <v>1.9832939322301144</v>
      </c>
      <c r="L299" s="2">
        <f t="shared" si="25"/>
        <v>4.4890249311707704</v>
      </c>
      <c r="M299" s="2">
        <f t="shared" si="26"/>
        <v>67.500000000000142</v>
      </c>
      <c r="N299" s="2">
        <f t="shared" si="22"/>
        <v>4.8148148148147829</v>
      </c>
    </row>
    <row r="300" spans="10:14">
      <c r="J300" s="2">
        <f t="shared" si="23"/>
        <v>0.71420755453264639</v>
      </c>
      <c r="K300" s="2">
        <f t="shared" si="24"/>
        <v>1.9912561834087108</v>
      </c>
      <c r="L300" s="2">
        <f t="shared" si="25"/>
        <v>4.5007956445862289</v>
      </c>
      <c r="M300" s="2">
        <f t="shared" si="26"/>
        <v>67.600000000000136</v>
      </c>
      <c r="N300" s="2">
        <f t="shared" si="22"/>
        <v>4.7928994082839935</v>
      </c>
    </row>
    <row r="301" spans="10:14">
      <c r="J301" s="2">
        <f t="shared" si="23"/>
        <v>0.71878147056760933</v>
      </c>
      <c r="K301" s="2">
        <f t="shared" si="24"/>
        <v>1.9992299812896284</v>
      </c>
      <c r="L301" s="2">
        <f t="shared" si="25"/>
        <v>4.5125684411210081</v>
      </c>
      <c r="M301" s="2">
        <f t="shared" si="26"/>
        <v>67.700000000000131</v>
      </c>
      <c r="N301" s="2">
        <f t="shared" si="22"/>
        <v>4.7710487444608276</v>
      </c>
    </row>
    <row r="302" spans="10:14">
      <c r="J302" s="2">
        <f t="shared" si="23"/>
        <v>0.72337007222464822</v>
      </c>
      <c r="K302" s="2">
        <f t="shared" si="24"/>
        <v>2.0072153229889418</v>
      </c>
      <c r="L302" s="2">
        <f t="shared" si="25"/>
        <v>4.5243433066067515</v>
      </c>
      <c r="M302" s="2">
        <f t="shared" si="26"/>
        <v>67.800000000000125</v>
      </c>
      <c r="N302" s="2">
        <f t="shared" si="22"/>
        <v>4.7492625368731289</v>
      </c>
    </row>
    <row r="303" spans="10:14">
      <c r="J303" s="2">
        <f t="shared" si="23"/>
        <v>0.72797338008238643</v>
      </c>
      <c r="K303" s="2">
        <f t="shared" si="24"/>
        <v>2.0152122057281123</v>
      </c>
      <c r="L303" s="2">
        <f t="shared" si="25"/>
        <v>4.5361202269594543</v>
      </c>
      <c r="M303" s="2">
        <f t="shared" si="26"/>
        <v>67.900000000000119</v>
      </c>
      <c r="N303" s="2">
        <f t="shared" si="22"/>
        <v>4.7275405007363513</v>
      </c>
    </row>
    <row r="304" spans="10:14">
      <c r="J304" s="2">
        <f t="shared" si="23"/>
        <v>0.7325914149443612</v>
      </c>
      <c r="K304" s="2">
        <f t="shared" si="24"/>
        <v>2.0232206268334187</v>
      </c>
      <c r="L304" s="2">
        <f t="shared" si="25"/>
        <v>4.5478991881788469</v>
      </c>
      <c r="M304" s="2">
        <f t="shared" si="26"/>
        <v>68.000000000000114</v>
      </c>
      <c r="N304" s="2">
        <f t="shared" si="22"/>
        <v>4.7058823529411526</v>
      </c>
    </row>
    <row r="305" spans="10:14">
      <c r="J305" s="2">
        <f t="shared" si="23"/>
        <v>0.73722419783912541</v>
      </c>
      <c r="K305" s="2">
        <f t="shared" si="24"/>
        <v>2.0312405837353937</v>
      </c>
      <c r="L305" s="2">
        <f t="shared" si="25"/>
        <v>4.5596801763477739</v>
      </c>
      <c r="M305" s="2">
        <f t="shared" si="26"/>
        <v>68.100000000000108</v>
      </c>
      <c r="N305" s="2">
        <f t="shared" si="22"/>
        <v>4.6842878120410933</v>
      </c>
    </row>
    <row r="306" spans="10:14">
      <c r="J306" s="2">
        <f t="shared" si="23"/>
        <v>0.74187175002035599</v>
      </c>
      <c r="K306" s="2">
        <f t="shared" si="24"/>
        <v>2.0392720739682519</v>
      </c>
      <c r="L306" s="2">
        <f t="shared" si="25"/>
        <v>4.5714631776315908</v>
      </c>
      <c r="M306" s="2">
        <f t="shared" si="26"/>
        <v>68.200000000000102</v>
      </c>
      <c r="N306" s="2">
        <f t="shared" si="22"/>
        <v>4.6627565982404473</v>
      </c>
    </row>
    <row r="307" spans="10:14">
      <c r="J307" s="2">
        <f t="shared" si="23"/>
        <v>0.74653409296697648</v>
      </c>
      <c r="K307" s="2">
        <f t="shared" si="24"/>
        <v>2.0473150951693442</v>
      </c>
      <c r="L307" s="2">
        <f t="shared" si="25"/>
        <v>4.583248178277552</v>
      </c>
      <c r="M307" s="2">
        <f t="shared" si="26"/>
        <v>68.300000000000097</v>
      </c>
      <c r="N307" s="2">
        <f t="shared" si="22"/>
        <v>4.6412884333821172</v>
      </c>
    </row>
    <row r="308" spans="10:14">
      <c r="J308" s="2">
        <f t="shared" si="23"/>
        <v>0.75121124838328734</v>
      </c>
      <c r="K308" s="2">
        <f t="shared" si="24"/>
        <v>2.0553696450786085</v>
      </c>
      <c r="L308" s="2">
        <f t="shared" si="25"/>
        <v>4.5950351646142229</v>
      </c>
      <c r="M308" s="2">
        <f t="shared" si="26"/>
        <v>68.400000000000091</v>
      </c>
      <c r="N308" s="2">
        <f t="shared" si="22"/>
        <v>4.6198830409356528</v>
      </c>
    </row>
    <row r="309" spans="10:14">
      <c r="J309" s="2">
        <f t="shared" si="23"/>
        <v>0.75590323819910432</v>
      </c>
      <c r="K309" s="2">
        <f t="shared" si="24"/>
        <v>2.0634357215380144</v>
      </c>
      <c r="L309" s="2">
        <f t="shared" si="25"/>
        <v>4.606824123050874</v>
      </c>
      <c r="M309" s="2">
        <f t="shared" si="26"/>
        <v>68.500000000000085</v>
      </c>
      <c r="N309" s="2">
        <f t="shared" si="22"/>
        <v>4.5985401459853836</v>
      </c>
    </row>
    <row r="310" spans="10:14">
      <c r="J310" s="2">
        <f t="shared" si="23"/>
        <v>0.76061008456991008</v>
      </c>
      <c r="K310" s="2">
        <f t="shared" si="24"/>
        <v>2.0715133224910347</v>
      </c>
      <c r="L310" s="2">
        <f t="shared" si="25"/>
        <v>4.618615040076901</v>
      </c>
      <c r="M310" s="2">
        <f t="shared" si="26"/>
        <v>68.60000000000008</v>
      </c>
      <c r="N310" s="2">
        <f t="shared" si="22"/>
        <v>4.5772594752186428</v>
      </c>
    </row>
    <row r="311" spans="10:14">
      <c r="J311" s="2">
        <f t="shared" si="23"/>
        <v>0.76533180987701255</v>
      </c>
      <c r="K311" s="2">
        <f t="shared" si="24"/>
        <v>2.0796024459821081</v>
      </c>
      <c r="L311" s="2">
        <f t="shared" si="25"/>
        <v>4.6304079022612408</v>
      </c>
      <c r="M311" s="2">
        <f t="shared" si="26"/>
        <v>68.700000000000074</v>
      </c>
      <c r="N311" s="2">
        <f t="shared" si="22"/>
        <v>4.5560407569141042</v>
      </c>
    </row>
    <row r="312" spans="10:14">
      <c r="J312" s="2">
        <f t="shared" si="23"/>
        <v>0.77006843672771397</v>
      </c>
      <c r="K312" s="2">
        <f t="shared" si="24"/>
        <v>2.0877030901561064</v>
      </c>
      <c r="L312" s="2">
        <f t="shared" si="25"/>
        <v>4.6422026962517871</v>
      </c>
      <c r="M312" s="2">
        <f t="shared" si="26"/>
        <v>68.800000000000068</v>
      </c>
      <c r="N312" s="2">
        <f t="shared" si="22"/>
        <v>4.5348837209302175</v>
      </c>
    </row>
    <row r="313" spans="10:14">
      <c r="J313" s="2">
        <f t="shared" si="23"/>
        <v>0.77481998795548856</v>
      </c>
      <c r="K313" s="2">
        <f t="shared" si="24"/>
        <v>2.0958152532578134</v>
      </c>
      <c r="L313" s="2">
        <f t="shared" si="25"/>
        <v>4.6539994087748235</v>
      </c>
      <c r="M313" s="2">
        <f t="shared" si="26"/>
        <v>68.900000000000063</v>
      </c>
      <c r="N313" s="2">
        <f t="shared" si="22"/>
        <v>4.5137880986937464</v>
      </c>
    </row>
    <row r="314" spans="10:14">
      <c r="J314" s="2">
        <f t="shared" si="23"/>
        <v>0.77958648662017382</v>
      </c>
      <c r="K314" s="2">
        <f t="shared" si="24"/>
        <v>2.1039389336314089</v>
      </c>
      <c r="L314" s="2">
        <f t="shared" si="25"/>
        <v>4.6657980266344543</v>
      </c>
      <c r="M314" s="2">
        <f t="shared" si="26"/>
        <v>69.000000000000057</v>
      </c>
      <c r="N314" s="2">
        <f t="shared" si="22"/>
        <v>4.4927536231883938</v>
      </c>
    </row>
    <row r="315" spans="10:14">
      <c r="J315" s="2">
        <f t="shared" si="23"/>
        <v>0.78436795600816467</v>
      </c>
      <c r="K315" s="2">
        <f t="shared" si="24"/>
        <v>2.1120741297199515</v>
      </c>
      <c r="L315" s="2">
        <f t="shared" si="25"/>
        <v>4.6775985367120381</v>
      </c>
      <c r="M315" s="2">
        <f t="shared" si="26"/>
        <v>69.100000000000051</v>
      </c>
      <c r="N315" s="2">
        <f t="shared" si="22"/>
        <v>4.4717800289435488</v>
      </c>
    </row>
    <row r="316" spans="10:14">
      <c r="J316" s="2">
        <f t="shared" si="23"/>
        <v>0.78916441963262218</v>
      </c>
      <c r="K316" s="2">
        <f t="shared" si="24"/>
        <v>2.1202208400648708</v>
      </c>
      <c r="L316" s="2">
        <f t="shared" si="25"/>
        <v>4.6894009259656313</v>
      </c>
      <c r="M316" s="2">
        <f t="shared" si="26"/>
        <v>69.200000000000045</v>
      </c>
      <c r="N316" s="2">
        <f t="shared" si="22"/>
        <v>4.4508670520231117</v>
      </c>
    </row>
    <row r="317" spans="10:14">
      <c r="J317" s="2">
        <f t="shared" si="23"/>
        <v>0.79397590123369155</v>
      </c>
      <c r="K317" s="2">
        <f t="shared" si="24"/>
        <v>2.1283790633054638</v>
      </c>
      <c r="L317" s="2">
        <f t="shared" si="25"/>
        <v>4.7012051814294349</v>
      </c>
      <c r="M317" s="2">
        <f t="shared" si="26"/>
        <v>69.30000000000004</v>
      </c>
      <c r="N317" s="2">
        <f t="shared" si="22"/>
        <v>4.4300144300144222</v>
      </c>
    </row>
    <row r="318" spans="10:14">
      <c r="J318" s="2">
        <f t="shared" si="23"/>
        <v>0.79880242477872776</v>
      </c>
      <c r="K318" s="2">
        <f t="shared" si="24"/>
        <v>2.1365487981783997</v>
      </c>
      <c r="L318" s="2">
        <f t="shared" si="25"/>
        <v>4.7130112902132471</v>
      </c>
      <c r="M318" s="2">
        <f t="shared" si="26"/>
        <v>69.400000000000034</v>
      </c>
      <c r="N318" s="2">
        <f t="shared" si="22"/>
        <v>4.4092219020172845</v>
      </c>
    </row>
    <row r="319" spans="10:14">
      <c r="J319" s="2">
        <f t="shared" si="23"/>
        <v>0.80364401446253086</v>
      </c>
      <c r="K319" s="2">
        <f t="shared" si="24"/>
        <v>2.1447300435172201</v>
      </c>
      <c r="L319" s="2">
        <f t="shared" si="25"/>
        <v>4.7248192395019171</v>
      </c>
      <c r="M319" s="2">
        <f t="shared" si="26"/>
        <v>69.500000000000028</v>
      </c>
      <c r="N319" s="2">
        <f t="shared" si="22"/>
        <v>4.3884892086330876</v>
      </c>
    </row>
    <row r="320" spans="10:14">
      <c r="J320" s="2">
        <f t="shared" si="23"/>
        <v>0.80850069470759212</v>
      </c>
      <c r="K320" s="2">
        <f t="shared" si="24"/>
        <v>2.1529227982518542</v>
      </c>
      <c r="L320" s="2">
        <f t="shared" si="25"/>
        <v>4.7366290165548035</v>
      </c>
      <c r="M320" s="2">
        <f t="shared" si="26"/>
        <v>69.600000000000023</v>
      </c>
      <c r="N320" s="2">
        <f t="shared" si="22"/>
        <v>4.367816091954019</v>
      </c>
    </row>
    <row r="321" spans="10:14">
      <c r="J321" s="2">
        <f t="shared" si="23"/>
        <v>0.81337249016435009</v>
      </c>
      <c r="K321" s="2">
        <f t="shared" si="24"/>
        <v>2.1611270614081333</v>
      </c>
      <c r="L321" s="2">
        <f t="shared" si="25"/>
        <v>4.7484406087052449</v>
      </c>
      <c r="M321" s="2">
        <f t="shared" si="26"/>
        <v>69.700000000000017</v>
      </c>
      <c r="N321" s="2">
        <f t="shared" si="22"/>
        <v>4.3472022955523641</v>
      </c>
    </row>
    <row r="322" spans="10:14">
      <c r="J322" s="2">
        <f t="shared" si="23"/>
        <v>0.81825942571145216</v>
      </c>
      <c r="K322" s="2">
        <f t="shared" si="24"/>
        <v>2.1693428321073132</v>
      </c>
      <c r="L322" s="2">
        <f t="shared" si="25"/>
        <v>4.7602540033600267</v>
      </c>
      <c r="M322" s="2">
        <f t="shared" si="26"/>
        <v>69.800000000000011</v>
      </c>
      <c r="N322" s="2">
        <f t="shared" si="22"/>
        <v>4.3266475644699121</v>
      </c>
    </row>
    <row r="323" spans="10:14">
      <c r="J323" s="2">
        <f t="shared" si="23"/>
        <v>0.82316152645603224</v>
      </c>
      <c r="K323" s="2">
        <f t="shared" si="24"/>
        <v>2.1775701095655955</v>
      </c>
      <c r="L323" s="2">
        <f t="shared" si="25"/>
        <v>4.7720691879988539</v>
      </c>
      <c r="M323" s="2">
        <f t="shared" si="26"/>
        <v>69.900000000000006</v>
      </c>
      <c r="N323" s="2">
        <f t="shared" si="22"/>
        <v>4.3061516452074375</v>
      </c>
    </row>
    <row r="324" spans="10:14">
      <c r="J324" s="2">
        <f t="shared" si="23"/>
        <v>0.82807881773399017</v>
      </c>
      <c r="K324" s="2">
        <f t="shared" si="24"/>
        <v>2.185808893093661</v>
      </c>
      <c r="L324" s="2">
        <f t="shared" si="25"/>
        <v>4.783886150173835</v>
      </c>
      <c r="M324" s="2">
        <f t="shared" si="26"/>
        <v>70</v>
      </c>
      <c r="N324" s="2">
        <f t="shared" si="22"/>
        <v>4.2857142857142865</v>
      </c>
    </row>
    <row r="325" spans="10:14">
      <c r="J325" s="2">
        <f t="shared" si="23"/>
        <v>0.83301132511028919</v>
      </c>
      <c r="K325" s="2">
        <f t="shared" si="24"/>
        <v>2.194059182096205</v>
      </c>
      <c r="L325" s="2">
        <f t="shared" si="25"/>
        <v>4.795704877508963</v>
      </c>
      <c r="M325" s="2">
        <f t="shared" si="26"/>
        <v>70.099999999999994</v>
      </c>
      <c r="N325" s="2">
        <f t="shared" si="22"/>
        <v>4.2653352353780321</v>
      </c>
    </row>
    <row r="326" spans="10:14">
      <c r="J326" s="2">
        <f t="shared" si="23"/>
        <v>0.83795907437925365</v>
      </c>
      <c r="K326" s="2">
        <f t="shared" si="24"/>
        <v>2.2023209760714719</v>
      </c>
      <c r="L326" s="2">
        <f t="shared" si="25"/>
        <v>4.8075253576995989</v>
      </c>
      <c r="M326" s="2">
        <f t="shared" si="26"/>
        <v>70.199999999999989</v>
      </c>
      <c r="N326" s="2">
        <f t="shared" si="22"/>
        <v>4.2450142450142465</v>
      </c>
    </row>
    <row r="327" spans="10:14">
      <c r="J327" s="2">
        <f t="shared" si="23"/>
        <v>0.84292209156488418</v>
      </c>
      <c r="K327" s="2">
        <f t="shared" si="24"/>
        <v>2.2105942746108034</v>
      </c>
      <c r="L327" s="2">
        <f t="shared" si="25"/>
        <v>4.8193475785119704</v>
      </c>
      <c r="M327" s="2">
        <f t="shared" si="26"/>
        <v>70.299999999999983</v>
      </c>
      <c r="N327" s="2">
        <f t="shared" si="22"/>
        <v>4.2247510668563333</v>
      </c>
    </row>
    <row r="328" spans="10:14">
      <c r="J328" s="2">
        <f t="shared" si="23"/>
        <v>0.84790040292117763</v>
      </c>
      <c r="K328" s="2">
        <f t="shared" si="24"/>
        <v>2.2188790773981841</v>
      </c>
      <c r="L328" s="2">
        <f t="shared" si="25"/>
        <v>4.8311715277826659</v>
      </c>
      <c r="M328" s="2">
        <f t="shared" si="26"/>
        <v>70.399999999999977</v>
      </c>
      <c r="N328" s="2">
        <f t="shared" si="22"/>
        <v>4.2045454545454586</v>
      </c>
    </row>
    <row r="329" spans="10:14">
      <c r="J329" s="2">
        <f t="shared" si="23"/>
        <v>0.85289403493245664</v>
      </c>
      <c r="K329" s="2">
        <f t="shared" si="24"/>
        <v>2.2271753842097928</v>
      </c>
      <c r="L329" s="2">
        <f t="shared" si="25"/>
        <v>4.8429971934181326</v>
      </c>
      <c r="M329" s="2">
        <f t="shared" si="26"/>
        <v>70.499999999999972</v>
      </c>
      <c r="N329" s="2">
        <f t="shared" si="22"/>
        <v>4.1843971631205736</v>
      </c>
    </row>
    <row r="330" spans="10:14">
      <c r="J330" s="2">
        <f t="shared" si="23"/>
        <v>0.85790301431371241</v>
      </c>
      <c r="K330" s="2">
        <f t="shared" si="24"/>
        <v>2.2354831949135634</v>
      </c>
      <c r="L330" s="2">
        <f t="shared" si="25"/>
        <v>4.8548245633941907</v>
      </c>
      <c r="M330" s="2">
        <f t="shared" si="26"/>
        <v>70.599999999999966</v>
      </c>
      <c r="N330" s="2">
        <f t="shared" si="22"/>
        <v>4.1643059490085061</v>
      </c>
    </row>
    <row r="331" spans="10:14">
      <c r="J331" s="2">
        <f t="shared" si="23"/>
        <v>0.86292736801095182</v>
      </c>
      <c r="K331" s="2">
        <f t="shared" si="24"/>
        <v>2.2438025094687459</v>
      </c>
      <c r="L331" s="2">
        <f t="shared" si="25"/>
        <v>4.8666536257555277</v>
      </c>
      <c r="M331" s="2">
        <f t="shared" si="26"/>
        <v>70.69999999999996</v>
      </c>
      <c r="N331" s="2">
        <f t="shared" si="22"/>
        <v>4.144271570014153</v>
      </c>
    </row>
    <row r="332" spans="10:14">
      <c r="J332" s="2">
        <f t="shared" si="23"/>
        <v>0.86796712320155667</v>
      </c>
      <c r="K332" s="2">
        <f t="shared" si="24"/>
        <v>2.2521333279254638</v>
      </c>
      <c r="L332" s="2">
        <f t="shared" si="25"/>
        <v>4.8784843686152248</v>
      </c>
      <c r="M332" s="2">
        <f t="shared" si="26"/>
        <v>70.799999999999955</v>
      </c>
      <c r="N332" s="2">
        <f t="shared" si="22"/>
        <v>4.1242937853107442</v>
      </c>
    </row>
    <row r="333" spans="10:14">
      <c r="J333" s="2">
        <f t="shared" si="23"/>
        <v>0.87302230729465335</v>
      </c>
      <c r="K333" s="2">
        <f t="shared" si="24"/>
        <v>2.2604756504242949</v>
      </c>
      <c r="L333" s="2">
        <f t="shared" si="25"/>
        <v>4.8903167801542686</v>
      </c>
      <c r="M333" s="2">
        <f t="shared" si="26"/>
        <v>70.899999999999949</v>
      </c>
      <c r="N333" s="2">
        <f t="shared" si="22"/>
        <v>4.1043723554301934</v>
      </c>
    </row>
    <row r="334" spans="10:14">
      <c r="J334" s="2">
        <f t="shared" si="23"/>
        <v>0.87809294793148851</v>
      </c>
      <c r="K334" s="2">
        <f t="shared" si="24"/>
        <v>2.2688294771958382</v>
      </c>
      <c r="L334" s="2">
        <f t="shared" si="25"/>
        <v>4.9021508486210728</v>
      </c>
      <c r="M334" s="2">
        <f t="shared" si="26"/>
        <v>70.999999999999943</v>
      </c>
      <c r="N334" s="2">
        <f t="shared" si="22"/>
        <v>4.0845070422535326</v>
      </c>
    </row>
    <row r="335" spans="10:14">
      <c r="J335" s="2">
        <f t="shared" si="23"/>
        <v>0.88317907298581877</v>
      </c>
      <c r="K335" s="2">
        <f t="shared" si="24"/>
        <v>2.2771948085602962</v>
      </c>
      <c r="L335" s="2">
        <f t="shared" si="25"/>
        <v>4.9139865623310097</v>
      </c>
      <c r="M335" s="2">
        <f t="shared" si="26"/>
        <v>71.099999999999937</v>
      </c>
      <c r="N335" s="2">
        <f t="shared" si="22"/>
        <v>4.0646976090014189</v>
      </c>
    </row>
    <row r="336" spans="10:14">
      <c r="J336" s="2">
        <f t="shared" si="23"/>
        <v>0.88828071056430502</v>
      </c>
      <c r="K336" s="2">
        <f t="shared" si="24"/>
        <v>2.2855716449270531</v>
      </c>
      <c r="L336" s="2">
        <f t="shared" si="25"/>
        <v>4.9258239096659278</v>
      </c>
      <c r="M336" s="2">
        <f t="shared" si="26"/>
        <v>71.199999999999932</v>
      </c>
      <c r="N336" s="2">
        <f t="shared" si="22"/>
        <v>4.0449438202247325</v>
      </c>
    </row>
    <row r="337" spans="10:14">
      <c r="J337" s="2">
        <f t="shared" si="23"/>
        <v>0.89339788900691974</v>
      </c>
      <c r="K337" s="2">
        <f t="shared" si="24"/>
        <v>2.2939599867942659</v>
      </c>
      <c r="L337" s="2">
        <f t="shared" si="25"/>
        <v>4.9376628790736978</v>
      </c>
      <c r="M337" s="2">
        <f t="shared" si="26"/>
        <v>71.299999999999926</v>
      </c>
      <c r="N337" s="2">
        <f t="shared" si="22"/>
        <v>4.0252454417952457</v>
      </c>
    </row>
    <row r="338" spans="10:14">
      <c r="J338" s="2">
        <f t="shared" si="23"/>
        <v>0.8985306368873609</v>
      </c>
      <c r="K338" s="2">
        <f t="shared" si="24"/>
        <v>2.3023598347484509</v>
      </c>
      <c r="L338" s="2">
        <f t="shared" si="25"/>
        <v>4.949503459067742</v>
      </c>
      <c r="M338" s="2">
        <f t="shared" si="26"/>
        <v>71.39999999999992</v>
      </c>
      <c r="N338" s="2">
        <f t="shared" si="22"/>
        <v>4.0056022408963745</v>
      </c>
    </row>
    <row r="339" spans="10:14">
      <c r="J339" s="2">
        <f t="shared" si="23"/>
        <v>0.90367898301347949</v>
      </c>
      <c r="K339" s="2">
        <f t="shared" si="24"/>
        <v>2.310771189464079</v>
      </c>
      <c r="L339" s="2">
        <f t="shared" si="25"/>
        <v>4.9613456382265833</v>
      </c>
      <c r="M339" s="2">
        <f t="shared" si="26"/>
        <v>71.499999999999915</v>
      </c>
      <c r="N339" s="2">
        <f t="shared" si="22"/>
        <v>3.9860139860140027</v>
      </c>
    </row>
    <row r="340" spans="10:14">
      <c r="J340" s="2">
        <f t="shared" si="23"/>
        <v>0.90884295642771051</v>
      </c>
      <c r="K340" s="2">
        <f t="shared" si="24"/>
        <v>2.3191940517031804</v>
      </c>
      <c r="L340" s="2">
        <f t="shared" si="25"/>
        <v>4.973189405193378</v>
      </c>
      <c r="M340" s="2">
        <f t="shared" si="26"/>
        <v>71.599999999999909</v>
      </c>
      <c r="N340" s="2">
        <f t="shared" si="22"/>
        <v>3.9664804469273918</v>
      </c>
    </row>
    <row r="341" spans="10:14">
      <c r="J341" s="2">
        <f t="shared" si="23"/>
        <v>0.91402258640751866</v>
      </c>
      <c r="K341" s="2">
        <f t="shared" si="24"/>
        <v>2.3276284223149335</v>
      </c>
      <c r="L341" s="2">
        <f t="shared" si="25"/>
        <v>4.9850347486754787</v>
      </c>
      <c r="M341" s="2">
        <f t="shared" si="26"/>
        <v>71.699999999999903</v>
      </c>
      <c r="N341" s="2">
        <f t="shared" si="22"/>
        <v>3.947001394700159</v>
      </c>
    </row>
    <row r="342" spans="10:14">
      <c r="J342" s="2">
        <f t="shared" si="23"/>
        <v>0.919217902465851</v>
      </c>
      <c r="K342" s="2">
        <f t="shared" si="24"/>
        <v>2.3360743022352866</v>
      </c>
      <c r="L342" s="2">
        <f t="shared" si="25"/>
        <v>4.9968816574439803</v>
      </c>
      <c r="M342" s="2">
        <f t="shared" si="26"/>
        <v>71.799999999999898</v>
      </c>
      <c r="N342" s="2">
        <f t="shared" si="22"/>
        <v>3.9275766016713298</v>
      </c>
    </row>
    <row r="343" spans="10:14">
      <c r="J343" s="2">
        <f t="shared" si="23"/>
        <v>0.92442893435159956</v>
      </c>
      <c r="K343" s="2">
        <f t="shared" si="24"/>
        <v>2.3445316924865582</v>
      </c>
      <c r="L343" s="2">
        <f t="shared" si="25"/>
        <v>5.0087301203332757</v>
      </c>
      <c r="M343" s="2">
        <f t="shared" si="26"/>
        <v>71.899999999999892</v>
      </c>
      <c r="N343" s="2">
        <f t="shared" si="22"/>
        <v>3.908205841446474</v>
      </c>
    </row>
    <row r="344" spans="10:14">
      <c r="J344" s="2">
        <f t="shared" si="23"/>
        <v>0.92965571205007247</v>
      </c>
      <c r="K344" s="2">
        <f t="shared" si="24"/>
        <v>2.3530005941770553</v>
      </c>
      <c r="L344" s="2">
        <f t="shared" si="25"/>
        <v>5.0205801262406178</v>
      </c>
      <c r="M344" s="2">
        <f t="shared" si="26"/>
        <v>71.999999999999886</v>
      </c>
      <c r="N344" s="2">
        <f t="shared" ref="N344:N407" si="27">IF(M344&gt;0,1000/M344-10,1000)</f>
        <v>3.8888888888889106</v>
      </c>
    </row>
    <row r="345" spans="10:14">
      <c r="J345" s="2">
        <f t="shared" si="23"/>
        <v>0.93489826578347623</v>
      </c>
      <c r="K345" s="2">
        <f t="shared" si="24"/>
        <v>2.361481008500689</v>
      </c>
      <c r="L345" s="2">
        <f t="shared" si="25"/>
        <v>5.0324316641256823</v>
      </c>
      <c r="M345" s="2">
        <f t="shared" si="26"/>
        <v>72.099999999999881</v>
      </c>
      <c r="N345" s="2">
        <f t="shared" si="27"/>
        <v>3.8696255201109793</v>
      </c>
    </row>
    <row r="346" spans="10:14">
      <c r="J346" s="2">
        <f t="shared" si="23"/>
        <v>0.94015662601140626</v>
      </c>
      <c r="K346" s="2">
        <f t="shared" si="24"/>
        <v>2.3699729367365996</v>
      </c>
      <c r="L346" s="2">
        <f t="shared" si="25"/>
        <v>5.0442847230101364</v>
      </c>
      <c r="M346" s="2">
        <f t="shared" si="26"/>
        <v>72.199999999999875</v>
      </c>
      <c r="N346" s="2">
        <f t="shared" si="27"/>
        <v>3.850415512465398</v>
      </c>
    </row>
    <row r="347" spans="10:14">
      <c r="J347" s="2">
        <f t="shared" si="23"/>
        <v>0.94543082343134688</v>
      </c>
      <c r="K347" s="2">
        <f t="shared" si="24"/>
        <v>2.3784763802487774</v>
      </c>
      <c r="L347" s="2">
        <f t="shared" si="25"/>
        <v>5.0561392919772121</v>
      </c>
      <c r="M347" s="2">
        <f t="shared" si="26"/>
        <v>72.299999999999869</v>
      </c>
      <c r="N347" s="2">
        <f t="shared" si="27"/>
        <v>3.8312586445366783</v>
      </c>
    </row>
    <row r="348" spans="10:14">
      <c r="J348" s="2">
        <f t="shared" si="23"/>
        <v>0.95072088897918261</v>
      </c>
      <c r="K348" s="2">
        <f t="shared" si="24"/>
        <v>2.3869913404856957</v>
      </c>
      <c r="L348" s="2">
        <f t="shared" si="25"/>
        <v>5.0679953601712766</v>
      </c>
      <c r="M348" s="2">
        <f t="shared" si="26"/>
        <v>72.399999999999864</v>
      </c>
      <c r="N348" s="2">
        <f t="shared" si="27"/>
        <v>3.8121546961326231</v>
      </c>
    </row>
    <row r="349" spans="10:14">
      <c r="J349" s="2">
        <f t="shared" si="23"/>
        <v>0.95602685382971464</v>
      </c>
      <c r="K349" s="2">
        <f t="shared" si="24"/>
        <v>2.3955178189799455</v>
      </c>
      <c r="L349" s="2">
        <f t="shared" si="25"/>
        <v>5.0798529167974111</v>
      </c>
      <c r="M349" s="2">
        <f t="shared" si="26"/>
        <v>72.499999999999858</v>
      </c>
      <c r="N349" s="2">
        <f t="shared" si="27"/>
        <v>3.7931034482758896</v>
      </c>
    </row>
    <row r="350" spans="10:14">
      <c r="J350" s="2">
        <f t="shared" si="23"/>
        <v>0.96134874939719206</v>
      </c>
      <c r="K350" s="2">
        <f t="shared" si="24"/>
        <v>2.4040558173478623</v>
      </c>
      <c r="L350" s="2">
        <f t="shared" si="25"/>
        <v>5.0917119511209954</v>
      </c>
      <c r="M350" s="2">
        <f t="shared" si="26"/>
        <v>72.599999999999852</v>
      </c>
      <c r="N350" s="2">
        <f t="shared" si="27"/>
        <v>3.7741046831956204</v>
      </c>
    </row>
    <row r="351" spans="10:14">
      <c r="J351" s="2">
        <f t="shared" si="23"/>
        <v>0.96668660733584888</v>
      </c>
      <c r="K351" s="2">
        <f t="shared" si="24"/>
        <v>2.412605337289178</v>
      </c>
      <c r="L351" s="2">
        <f t="shared" si="25"/>
        <v>5.1035724524672892</v>
      </c>
      <c r="M351" s="2">
        <f t="shared" si="26"/>
        <v>72.699999999999847</v>
      </c>
      <c r="N351" s="2">
        <f t="shared" si="27"/>
        <v>3.7551581843191482</v>
      </c>
    </row>
    <row r="352" spans="10:14">
      <c r="J352" s="2">
        <f t="shared" ref="J352:J415" si="28">IF(D$2&gt;0.2*($N352),(D$2-0.2*($N352))^2/(D$2+0.8*($N352)),0)</f>
        <v>0.97204045954045126</v>
      </c>
      <c r="K352" s="2">
        <f t="shared" ref="K352:K415" si="29">IF(E$2&gt;0.2*($N352),(E$2-0.2*($N352))^2/(E$2+0.8*($N352)),0)</f>
        <v>2.4211663805866568</v>
      </c>
      <c r="L352" s="2">
        <f t="shared" ref="L352:L415" si="30">IF(F$2&gt;0.2*($N352),(F$2-0.2*($N352))^2/(F$2+0.8*($N352)),0)</f>
        <v>5.1154344102210247</v>
      </c>
      <c r="M352" s="2">
        <f t="shared" ref="M352:M415" si="31">M351+0.1</f>
        <v>72.799999999999841</v>
      </c>
      <c r="N352" s="2">
        <f t="shared" si="27"/>
        <v>3.7362637362637656</v>
      </c>
    </row>
    <row r="353" spans="10:14">
      <c r="J353" s="2">
        <f t="shared" si="28"/>
        <v>0.97741033814685674</v>
      </c>
      <c r="K353" s="2">
        <f t="shared" si="29"/>
        <v>2.4297389491057468</v>
      </c>
      <c r="L353" s="2">
        <f t="shared" si="30"/>
        <v>5.1272978138259955</v>
      </c>
      <c r="M353" s="2">
        <f t="shared" si="31"/>
        <v>72.899999999999835</v>
      </c>
      <c r="N353" s="2">
        <f t="shared" si="27"/>
        <v>3.7174211248285634</v>
      </c>
    </row>
    <row r="354" spans="10:14">
      <c r="J354" s="2">
        <f t="shared" si="28"/>
        <v>0.98279627553257998</v>
      </c>
      <c r="K354" s="2">
        <f t="shared" si="29"/>
        <v>2.4383230447942301</v>
      </c>
      <c r="L354" s="2">
        <f t="shared" si="30"/>
        <v>5.139162652784651</v>
      </c>
      <c r="M354" s="2">
        <f t="shared" si="31"/>
        <v>72.999999999999829</v>
      </c>
      <c r="N354" s="2">
        <f t="shared" si="27"/>
        <v>3.698630136986333</v>
      </c>
    </row>
    <row r="355" spans="10:14">
      <c r="J355" s="2">
        <f t="shared" si="28"/>
        <v>0.9881983043173681</v>
      </c>
      <c r="K355" s="2">
        <f t="shared" si="29"/>
        <v>2.446918669681871</v>
      </c>
      <c r="L355" s="2">
        <f t="shared" si="30"/>
        <v>5.1510289166577019</v>
      </c>
      <c r="M355" s="2">
        <f t="shared" si="31"/>
        <v>73.099999999999824</v>
      </c>
      <c r="N355" s="2">
        <f t="shared" si="27"/>
        <v>3.6798905608755454</v>
      </c>
    </row>
    <row r="356" spans="10:14">
      <c r="J356" s="2">
        <f t="shared" si="28"/>
        <v>0.99361645736378756</v>
      </c>
      <c r="K356" s="2">
        <f t="shared" si="29"/>
        <v>2.4555258258800836</v>
      </c>
      <c r="L356" s="2">
        <f t="shared" si="30"/>
        <v>5.1628965950637129</v>
      </c>
      <c r="M356" s="2">
        <f t="shared" si="31"/>
        <v>73.199999999999818</v>
      </c>
      <c r="N356" s="2">
        <f t="shared" si="27"/>
        <v>3.6612021857923835</v>
      </c>
    </row>
    <row r="357" spans="10:14">
      <c r="J357" s="2">
        <f t="shared" si="28"/>
        <v>0.99905076777782043</v>
      </c>
      <c r="K357" s="2">
        <f t="shared" si="29"/>
        <v>2.4641445155815846</v>
      </c>
      <c r="L357" s="2">
        <f t="shared" si="30"/>
        <v>5.1747656776787112</v>
      </c>
      <c r="M357" s="2">
        <f t="shared" si="31"/>
        <v>73.299999999999812</v>
      </c>
      <c r="N357" s="2">
        <f t="shared" si="27"/>
        <v>3.6425648021828447</v>
      </c>
    </row>
    <row r="358" spans="10:14">
      <c r="J358" s="2">
        <f t="shared" si="28"/>
        <v>1.0045012689094679</v>
      </c>
      <c r="K358" s="2">
        <f t="shared" si="29"/>
        <v>2.4727747410600611</v>
      </c>
      <c r="L358" s="2">
        <f t="shared" si="30"/>
        <v>5.1866361542357993</v>
      </c>
      <c r="M358" s="2">
        <f t="shared" si="31"/>
        <v>73.399999999999807</v>
      </c>
      <c r="N358" s="2">
        <f t="shared" si="27"/>
        <v>3.6239782016349125</v>
      </c>
    </row>
    <row r="359" spans="10:14">
      <c r="J359" s="2">
        <f t="shared" si="28"/>
        <v>1.0099679943533657</v>
      </c>
      <c r="K359" s="2">
        <f t="shared" si="29"/>
        <v>2.4814165046698413</v>
      </c>
      <c r="L359" s="2">
        <f t="shared" si="30"/>
        <v>5.1985080145247604</v>
      </c>
      <c r="M359" s="2">
        <f t="shared" si="31"/>
        <v>73.499999999999801</v>
      </c>
      <c r="N359" s="2">
        <f t="shared" si="27"/>
        <v>3.6054421768707847</v>
      </c>
    </row>
    <row r="360" spans="10:14">
      <c r="J360" s="2">
        <f t="shared" si="28"/>
        <v>1.0154509779494094</v>
      </c>
      <c r="K360" s="2">
        <f t="shared" si="29"/>
        <v>2.4900698088455586</v>
      </c>
      <c r="L360" s="2">
        <f t="shared" si="30"/>
        <v>5.2103812483916778</v>
      </c>
      <c r="M360" s="2">
        <f t="shared" si="31"/>
        <v>73.599999999999795</v>
      </c>
      <c r="N360" s="2">
        <f t="shared" si="27"/>
        <v>3.5869565217391681</v>
      </c>
    </row>
    <row r="361" spans="10:14">
      <c r="J361" s="2">
        <f t="shared" si="28"/>
        <v>1.0209502537833872</v>
      </c>
      <c r="K361" s="2">
        <f t="shared" si="29"/>
        <v>2.498734656101834</v>
      </c>
      <c r="L361" s="2">
        <f t="shared" si="30"/>
        <v>5.2222558457385464</v>
      </c>
      <c r="M361" s="2">
        <f t="shared" si="31"/>
        <v>73.69999999999979</v>
      </c>
      <c r="N361" s="2">
        <f t="shared" si="27"/>
        <v>3.5685210312076379</v>
      </c>
    </row>
    <row r="362" spans="10:14">
      <c r="J362" s="2">
        <f t="shared" si="28"/>
        <v>1.0264658561876243</v>
      </c>
      <c r="K362" s="2">
        <f t="shared" si="29"/>
        <v>2.5074110490329473</v>
      </c>
      <c r="L362" s="2">
        <f t="shared" si="30"/>
        <v>5.2341317965229059</v>
      </c>
      <c r="M362" s="2">
        <f t="shared" si="31"/>
        <v>73.799999999999784</v>
      </c>
      <c r="N362" s="2">
        <f t="shared" si="27"/>
        <v>3.5501355013550526</v>
      </c>
    </row>
    <row r="363" spans="10:14">
      <c r="J363" s="2">
        <f t="shared" si="28"/>
        <v>1.031997819741634</v>
      </c>
      <c r="K363" s="2">
        <f t="shared" si="29"/>
        <v>2.516098990312519</v>
      </c>
      <c r="L363" s="2">
        <f t="shared" si="30"/>
        <v>5.2460090907574459</v>
      </c>
      <c r="M363" s="2">
        <f t="shared" si="31"/>
        <v>73.899999999999778</v>
      </c>
      <c r="N363" s="2">
        <f t="shared" si="27"/>
        <v>3.531799729364046</v>
      </c>
    </row>
    <row r="364" spans="10:14">
      <c r="J364" s="2">
        <f t="shared" si="28"/>
        <v>1.0375461792727854</v>
      </c>
      <c r="K364" s="2">
        <f t="shared" si="29"/>
        <v>2.5247984826931988</v>
      </c>
      <c r="L364" s="2">
        <f t="shared" si="30"/>
        <v>5.2578877185096546</v>
      </c>
      <c r="M364" s="2">
        <f t="shared" si="31"/>
        <v>73.999999999999773</v>
      </c>
      <c r="N364" s="2">
        <f t="shared" si="27"/>
        <v>3.5135135135135549</v>
      </c>
    </row>
    <row r="365" spans="10:14">
      <c r="J365" s="2">
        <f t="shared" si="28"/>
        <v>1.0431109698569723</v>
      </c>
      <c r="K365" s="2">
        <f t="shared" si="29"/>
        <v>2.5335095290063521</v>
      </c>
      <c r="L365" s="2">
        <f t="shared" si="30"/>
        <v>5.2697676699014302</v>
      </c>
      <c r="M365" s="2">
        <f t="shared" si="31"/>
        <v>74.099999999999767</v>
      </c>
      <c r="N365" s="2">
        <f t="shared" si="27"/>
        <v>3.4952766531714321</v>
      </c>
    </row>
    <row r="366" spans="10:14">
      <c r="J366" s="2">
        <f t="shared" si="28"/>
        <v>1.0486922268192964</v>
      </c>
      <c r="K366" s="2">
        <f t="shared" si="29"/>
        <v>2.5422321321617418</v>
      </c>
      <c r="L366" s="2">
        <f t="shared" si="30"/>
        <v>5.2816489351087288</v>
      </c>
      <c r="M366" s="2">
        <f t="shared" si="31"/>
        <v>74.199999999999761</v>
      </c>
      <c r="N366" s="2">
        <f t="shared" si="27"/>
        <v>3.4770889487871059</v>
      </c>
    </row>
    <row r="367" spans="10:14">
      <c r="J367" s="2">
        <f t="shared" si="28"/>
        <v>1.0542899857347621</v>
      </c>
      <c r="K367" s="2">
        <f t="shared" si="29"/>
        <v>2.5509662951472358</v>
      </c>
      <c r="L367" s="2">
        <f t="shared" si="30"/>
        <v>5.2935315043611899</v>
      </c>
      <c r="M367" s="2">
        <f t="shared" si="31"/>
        <v>74.299999999999756</v>
      </c>
      <c r="N367" s="2">
        <f t="shared" si="27"/>
        <v>3.4589502018842975</v>
      </c>
    </row>
    <row r="368" spans="10:14">
      <c r="J368" s="2">
        <f t="shared" si="28"/>
        <v>1.0599042824289748</v>
      </c>
      <c r="K368" s="2">
        <f t="shared" si="29"/>
        <v>2.5597120210284912</v>
      </c>
      <c r="L368" s="2">
        <f t="shared" si="30"/>
        <v>5.3054153679417793</v>
      </c>
      <c r="M368" s="2">
        <f t="shared" si="31"/>
        <v>74.39999999999975</v>
      </c>
      <c r="N368" s="2">
        <f t="shared" si="27"/>
        <v>3.4408602150538083</v>
      </c>
    </row>
    <row r="369" spans="10:14">
      <c r="J369" s="2">
        <f t="shared" si="28"/>
        <v>1.0655351529788561</v>
      </c>
      <c r="K369" s="2">
        <f t="shared" si="29"/>
        <v>2.5684693129486629</v>
      </c>
      <c r="L369" s="2">
        <f t="shared" si="30"/>
        <v>5.3173005161864335</v>
      </c>
      <c r="M369" s="2">
        <f t="shared" si="31"/>
        <v>74.499999999999744</v>
      </c>
      <c r="N369" s="2">
        <f t="shared" si="27"/>
        <v>3.4228187919463551</v>
      </c>
    </row>
    <row r="370" spans="10:14">
      <c r="J370" s="2">
        <f t="shared" si="28"/>
        <v>1.0711826337133648</v>
      </c>
      <c r="K370" s="2">
        <f t="shared" si="29"/>
        <v>2.5772381741281007</v>
      </c>
      <c r="L370" s="2">
        <f t="shared" si="30"/>
        <v>5.3291869394837024</v>
      </c>
      <c r="M370" s="2">
        <f t="shared" si="31"/>
        <v>74.599999999999739</v>
      </c>
      <c r="N370" s="2">
        <f t="shared" si="27"/>
        <v>3.4048257372654618</v>
      </c>
    </row>
    <row r="371" spans="10:14">
      <c r="J371" s="2">
        <f t="shared" si="28"/>
        <v>1.0768467612142274</v>
      </c>
      <c r="K371" s="2">
        <f t="shared" si="29"/>
        <v>2.5860186078640601</v>
      </c>
      <c r="L371" s="2">
        <f t="shared" si="30"/>
        <v>5.3410746282743906</v>
      </c>
      <c r="M371" s="2">
        <f t="shared" si="31"/>
        <v>74.699999999999733</v>
      </c>
      <c r="N371" s="2">
        <f t="shared" si="27"/>
        <v>3.3868808567604223</v>
      </c>
    </row>
    <row r="372" spans="10:14">
      <c r="J372" s="2">
        <f t="shared" si="28"/>
        <v>1.0825275723166801</v>
      </c>
      <c r="K372" s="2">
        <f t="shared" si="29"/>
        <v>2.5948106175304053</v>
      </c>
      <c r="L372" s="2">
        <f t="shared" si="30"/>
        <v>5.3529635730512215</v>
      </c>
      <c r="M372" s="2">
        <f t="shared" si="31"/>
        <v>74.799999999999727</v>
      </c>
      <c r="N372" s="2">
        <f t="shared" si="27"/>
        <v>3.3689839572192994</v>
      </c>
    </row>
    <row r="373" spans="10:14">
      <c r="J373" s="2">
        <f t="shared" si="28"/>
        <v>1.0882251041102229</v>
      </c>
      <c r="K373" s="2">
        <f t="shared" si="29"/>
        <v>2.6036142065773253</v>
      </c>
      <c r="L373" s="2">
        <f t="shared" si="30"/>
        <v>5.3648537643584788</v>
      </c>
      <c r="M373" s="2">
        <f t="shared" si="31"/>
        <v>74.899999999999721</v>
      </c>
      <c r="N373" s="2">
        <f t="shared" si="27"/>
        <v>3.3511348464619992</v>
      </c>
    </row>
    <row r="374" spans="10:14">
      <c r="J374" s="2">
        <f t="shared" si="28"/>
        <v>1.0939393939393778</v>
      </c>
      <c r="K374" s="2">
        <f t="shared" si="29"/>
        <v>2.6124293785310488</v>
      </c>
      <c r="L374" s="2">
        <f t="shared" si="30"/>
        <v>5.3767451927916694</v>
      </c>
      <c r="M374" s="2">
        <f t="shared" si="31"/>
        <v>74.999999999999716</v>
      </c>
      <c r="N374" s="2">
        <f t="shared" si="27"/>
        <v>3.3333333333333837</v>
      </c>
    </row>
    <row r="375" spans="10:14">
      <c r="J375" s="2">
        <f t="shared" si="28"/>
        <v>1.0996704794044614</v>
      </c>
      <c r="K375" s="2">
        <f t="shared" si="29"/>
        <v>2.6212561369935576</v>
      </c>
      <c r="L375" s="2">
        <f t="shared" si="30"/>
        <v>5.3886378489971776</v>
      </c>
      <c r="M375" s="2">
        <f t="shared" si="31"/>
        <v>75.09999999999971</v>
      </c>
      <c r="N375" s="2">
        <f t="shared" si="27"/>
        <v>3.3155792276964569</v>
      </c>
    </row>
    <row r="376" spans="10:14">
      <c r="J376" s="2">
        <f t="shared" si="28"/>
        <v>1.1054183983623673</v>
      </c>
      <c r="K376" s="2">
        <f t="shared" si="29"/>
        <v>2.6300944856423136</v>
      </c>
      <c r="L376" s="2">
        <f t="shared" si="30"/>
        <v>5.4005317236719295</v>
      </c>
      <c r="M376" s="2">
        <f t="shared" si="31"/>
        <v>75.199999999999704</v>
      </c>
      <c r="N376" s="2">
        <f t="shared" si="27"/>
        <v>3.2978723404255845</v>
      </c>
    </row>
    <row r="377" spans="10:14">
      <c r="J377" s="2">
        <f t="shared" si="28"/>
        <v>1.1111831889273569</v>
      </c>
      <c r="K377" s="2">
        <f t="shared" si="29"/>
        <v>2.6389444282299772</v>
      </c>
      <c r="L377" s="2">
        <f t="shared" si="30"/>
        <v>5.4124268075630546</v>
      </c>
      <c r="M377" s="2">
        <f t="shared" si="31"/>
        <v>75.299999999999699</v>
      </c>
      <c r="N377" s="2">
        <f t="shared" si="27"/>
        <v>3.2802124833997883</v>
      </c>
    </row>
    <row r="378" spans="10:14">
      <c r="J378" s="2">
        <f t="shared" si="28"/>
        <v>1.1169648894718616</v>
      </c>
      <c r="K378" s="2">
        <f t="shared" si="29"/>
        <v>2.6478059685841338</v>
      </c>
      <c r="L378" s="2">
        <f t="shared" si="30"/>
        <v>5.42432309146756</v>
      </c>
      <c r="M378" s="2">
        <f t="shared" si="31"/>
        <v>75.399999999999693</v>
      </c>
      <c r="N378" s="2">
        <f t="shared" si="27"/>
        <v>3.2625994694960756</v>
      </c>
    </row>
    <row r="379" spans="10:14">
      <c r="J379" s="2">
        <f t="shared" si="28"/>
        <v>1.1227635386272929</v>
      </c>
      <c r="K379" s="2">
        <f t="shared" si="29"/>
        <v>2.6566791106070249</v>
      </c>
      <c r="L379" s="2">
        <f t="shared" si="30"/>
        <v>5.4362205662319862</v>
      </c>
      <c r="M379" s="2">
        <f t="shared" si="31"/>
        <v>75.499999999999687</v>
      </c>
      <c r="N379" s="2">
        <f t="shared" si="27"/>
        <v>3.2450331125828367</v>
      </c>
    </row>
    <row r="380" spans="10:14">
      <c r="J380" s="2">
        <f t="shared" si="28"/>
        <v>1.1285791752848668</v>
      </c>
      <c r="K380" s="2">
        <f t="shared" si="29"/>
        <v>2.665563858275279</v>
      </c>
      <c r="L380" s="2">
        <f t="shared" si="30"/>
        <v>5.4481192227520951</v>
      </c>
      <c r="M380" s="2">
        <f t="shared" si="31"/>
        <v>75.599999999999682</v>
      </c>
      <c r="N380" s="2">
        <f t="shared" si="27"/>
        <v>3.227513227513283</v>
      </c>
    </row>
    <row r="381" spans="10:14">
      <c r="J381" s="2">
        <f t="shared" si="28"/>
        <v>1.1344118385964348</v>
      </c>
      <c r="K381" s="2">
        <f t="shared" si="29"/>
        <v>2.6744602156396478</v>
      </c>
      <c r="L381" s="2">
        <f t="shared" si="30"/>
        <v>5.4600190519725293</v>
      </c>
      <c r="M381" s="2">
        <f t="shared" si="31"/>
        <v>75.699999999999676</v>
      </c>
      <c r="N381" s="2">
        <f t="shared" si="27"/>
        <v>3.2100396301189473</v>
      </c>
    </row>
    <row r="382" spans="10:14">
      <c r="J382" s="2">
        <f t="shared" si="28"/>
        <v>1.1402615679753263</v>
      </c>
      <c r="K382" s="2">
        <f t="shared" si="29"/>
        <v>2.6833681868247403</v>
      </c>
      <c r="L382" s="2">
        <f t="shared" si="30"/>
        <v>5.4719200448865086</v>
      </c>
      <c r="M382" s="2">
        <f t="shared" si="31"/>
        <v>75.79999999999967</v>
      </c>
      <c r="N382" s="2">
        <f t="shared" si="27"/>
        <v>3.1926121372032235</v>
      </c>
    </row>
    <row r="383" spans="10:14">
      <c r="J383" s="2">
        <f t="shared" si="28"/>
        <v>1.1461284030971999</v>
      </c>
      <c r="K383" s="2">
        <f t="shared" si="29"/>
        <v>2.6922877760287647</v>
      </c>
      <c r="L383" s="2">
        <f t="shared" si="30"/>
        <v>5.4838221925354862</v>
      </c>
      <c r="M383" s="2">
        <f t="shared" si="31"/>
        <v>75.899999999999665</v>
      </c>
      <c r="N383" s="2">
        <f t="shared" si="27"/>
        <v>3.1752305665349727</v>
      </c>
    </row>
    <row r="384" spans="10:14">
      <c r="J384" s="2">
        <f t="shared" si="28"/>
        <v>1.1520123839009087</v>
      </c>
      <c r="K384" s="2">
        <f t="shared" si="29"/>
        <v>2.7012189875232737</v>
      </c>
      <c r="L384" s="2">
        <f t="shared" si="30"/>
        <v>5.4957254860088511</v>
      </c>
      <c r="M384" s="2">
        <f t="shared" si="31"/>
        <v>75.999999999999659</v>
      </c>
      <c r="N384" s="2">
        <f t="shared" si="27"/>
        <v>3.1578947368421648</v>
      </c>
    </row>
    <row r="385" spans="10:14">
      <c r="J385" s="2">
        <f t="shared" si="28"/>
        <v>1.1579135505893723</v>
      </c>
      <c r="K385" s="2">
        <f t="shared" si="29"/>
        <v>2.7101618256529045</v>
      </c>
      <c r="L385" s="2">
        <f t="shared" si="30"/>
        <v>5.5076299164436042</v>
      </c>
      <c r="M385" s="2">
        <f t="shared" si="31"/>
        <v>76.099999999999653</v>
      </c>
      <c r="N385" s="2">
        <f t="shared" si="27"/>
        <v>3.1406044678055789</v>
      </c>
    </row>
    <row r="386" spans="10:14">
      <c r="J386" s="2">
        <f t="shared" si="28"/>
        <v>1.1638319436304594</v>
      </c>
      <c r="K386" s="2">
        <f t="shared" si="29"/>
        <v>2.7191162948351306</v>
      </c>
      <c r="L386" s="2">
        <f t="shared" si="30"/>
        <v>5.5195354750240453</v>
      </c>
      <c r="M386" s="2">
        <f t="shared" si="31"/>
        <v>76.199999999999648</v>
      </c>
      <c r="N386" s="2">
        <f t="shared" si="27"/>
        <v>3.1233595800525542</v>
      </c>
    </row>
    <row r="387" spans="10:14">
      <c r="J387" s="2">
        <f t="shared" si="28"/>
        <v>1.1697676037578839</v>
      </c>
      <c r="K387" s="2">
        <f t="shared" si="29"/>
        <v>2.728082399560015</v>
      </c>
      <c r="L387" s="2">
        <f t="shared" si="30"/>
        <v>5.5314421529814668</v>
      </c>
      <c r="M387" s="2">
        <f t="shared" si="31"/>
        <v>76.299999999999642</v>
      </c>
      <c r="N387" s="2">
        <f t="shared" si="27"/>
        <v>3.1061598951507818</v>
      </c>
    </row>
    <row r="388" spans="10:14">
      <c r="J388" s="2">
        <f t="shared" si="28"/>
        <v>1.1757205719721069</v>
      </c>
      <c r="K388" s="2">
        <f t="shared" si="29"/>
        <v>2.7370601443899547</v>
      </c>
      <c r="L388" s="2">
        <f t="shared" si="30"/>
        <v>5.5433499415938403</v>
      </c>
      <c r="M388" s="2">
        <f t="shared" si="31"/>
        <v>76.399999999999636</v>
      </c>
      <c r="N388" s="2">
        <f t="shared" si="27"/>
        <v>3.0890052356021567</v>
      </c>
    </row>
    <row r="389" spans="10:14">
      <c r="J389" s="2">
        <f t="shared" si="28"/>
        <v>1.1816908895412532</v>
      </c>
      <c r="K389" s="2">
        <f t="shared" si="29"/>
        <v>2.7460495339594475</v>
      </c>
      <c r="L389" s="2">
        <f t="shared" si="30"/>
        <v>5.555258832185519</v>
      </c>
      <c r="M389" s="2">
        <f t="shared" si="31"/>
        <v>76.499999999999631</v>
      </c>
      <c r="N389" s="2">
        <f t="shared" si="27"/>
        <v>3.071895424836665</v>
      </c>
    </row>
    <row r="390" spans="10:14">
      <c r="J390" s="2">
        <f t="shared" si="28"/>
        <v>1.1876785980020375</v>
      </c>
      <c r="K390" s="2">
        <f t="shared" si="29"/>
        <v>2.7550505729748442</v>
      </c>
      <c r="L390" s="2">
        <f t="shared" si="30"/>
        <v>5.5671688161269284</v>
      </c>
      <c r="M390" s="2">
        <f t="shared" si="31"/>
        <v>76.599999999999625</v>
      </c>
      <c r="N390" s="2">
        <f t="shared" si="27"/>
        <v>3.0548302872063307</v>
      </c>
    </row>
    <row r="391" spans="10:14">
      <c r="J391" s="2">
        <f t="shared" si="28"/>
        <v>1.193683739160698</v>
      </c>
      <c r="K391" s="2">
        <f t="shared" si="29"/>
        <v>2.76406326621411</v>
      </c>
      <c r="L391" s="2">
        <f t="shared" si="30"/>
        <v>5.57907988483427</v>
      </c>
      <c r="M391" s="2">
        <f t="shared" si="31"/>
        <v>76.699999999999619</v>
      </c>
      <c r="N391" s="2">
        <f t="shared" si="27"/>
        <v>3.0378096479792038</v>
      </c>
    </row>
    <row r="392" spans="10:14">
      <c r="J392" s="2">
        <f t="shared" si="28"/>
        <v>1.1997063550939429</v>
      </c>
      <c r="K392" s="2">
        <f t="shared" si="29"/>
        <v>2.7730876185265871</v>
      </c>
      <c r="L392" s="2">
        <f t="shared" si="30"/>
        <v>5.5909920297692146</v>
      </c>
      <c r="M392" s="2">
        <f t="shared" si="31"/>
        <v>76.799999999999613</v>
      </c>
      <c r="N392" s="2">
        <f t="shared" si="27"/>
        <v>3.0208333333333997</v>
      </c>
    </row>
    <row r="393" spans="10:14">
      <c r="J393" s="2">
        <f t="shared" si="28"/>
        <v>1.2057464881499116</v>
      </c>
      <c r="K393" s="2">
        <f t="shared" si="29"/>
        <v>2.7821236348327689</v>
      </c>
      <c r="L393" s="2">
        <f t="shared" si="30"/>
        <v>5.6029052424386228</v>
      </c>
      <c r="M393" s="2">
        <f t="shared" si="31"/>
        <v>76.899999999999608</v>
      </c>
      <c r="N393" s="2">
        <f t="shared" si="27"/>
        <v>3.0039011703511722</v>
      </c>
    </row>
    <row r="394" spans="10:14">
      <c r="J394" s="2">
        <f t="shared" si="28"/>
        <v>1.2118041809491384</v>
      </c>
      <c r="K394" s="2">
        <f t="shared" si="29"/>
        <v>2.7911713201240564</v>
      </c>
      <c r="L394" s="2">
        <f t="shared" si="30"/>
        <v>5.6148195143942345</v>
      </c>
      <c r="M394" s="2">
        <f t="shared" si="31"/>
        <v>76.999999999999602</v>
      </c>
      <c r="N394" s="2">
        <f t="shared" si="27"/>
        <v>2.9870129870130544</v>
      </c>
    </row>
    <row r="395" spans="10:14">
      <c r="J395" s="2">
        <f t="shared" si="28"/>
        <v>1.2178794763855318</v>
      </c>
      <c r="K395" s="2">
        <f t="shared" si="29"/>
        <v>2.8002306794625365</v>
      </c>
      <c r="L395" s="2">
        <f t="shared" si="30"/>
        <v>5.6267348372323873</v>
      </c>
      <c r="M395" s="2">
        <f t="shared" si="31"/>
        <v>77.099999999999596</v>
      </c>
      <c r="N395" s="2">
        <f t="shared" si="27"/>
        <v>2.9701686121920261</v>
      </c>
    </row>
    <row r="396" spans="10:14">
      <c r="J396" s="2">
        <f t="shared" si="28"/>
        <v>1.2239724176273661</v>
      </c>
      <c r="K396" s="2">
        <f t="shared" si="29"/>
        <v>2.8093017179807567</v>
      </c>
      <c r="L396" s="2">
        <f t="shared" si="30"/>
        <v>5.6386512025937225</v>
      </c>
      <c r="M396" s="2">
        <f t="shared" si="31"/>
        <v>77.199999999999591</v>
      </c>
      <c r="N396" s="2">
        <f t="shared" si="27"/>
        <v>2.9533678756477375</v>
      </c>
    </row>
    <row r="397" spans="10:14">
      <c r="J397" s="2">
        <f t="shared" si="28"/>
        <v>1.2300830481182792</v>
      </c>
      <c r="K397" s="2">
        <f t="shared" si="29"/>
        <v>2.8183844408814962</v>
      </c>
      <c r="L397" s="2">
        <f t="shared" si="30"/>
        <v>5.6505686021629051</v>
      </c>
      <c r="M397" s="2">
        <f t="shared" si="31"/>
        <v>77.299999999999585</v>
      </c>
      <c r="N397" s="2">
        <f t="shared" si="27"/>
        <v>2.9366106080207679</v>
      </c>
    </row>
    <row r="398" spans="10:14">
      <c r="J398" s="2">
        <f t="shared" si="28"/>
        <v>1.2362114115782861</v>
      </c>
      <c r="K398" s="2">
        <f t="shared" si="29"/>
        <v>2.8274788534375479</v>
      </c>
      <c r="L398" s="2">
        <f t="shared" si="30"/>
        <v>5.6624870276683339</v>
      </c>
      <c r="M398" s="2">
        <f t="shared" si="31"/>
        <v>77.399999999999579</v>
      </c>
      <c r="N398" s="2">
        <f t="shared" si="27"/>
        <v>2.9198966408269431</v>
      </c>
    </row>
    <row r="399" spans="10:14">
      <c r="J399" s="2">
        <f t="shared" si="28"/>
        <v>1.2423575520047978</v>
      </c>
      <c r="K399" s="2">
        <f t="shared" si="29"/>
        <v>2.8365849609914964</v>
      </c>
      <c r="L399" s="2">
        <f t="shared" si="30"/>
        <v>5.6744064708818565</v>
      </c>
      <c r="M399" s="2">
        <f t="shared" si="31"/>
        <v>77.499999999999574</v>
      </c>
      <c r="N399" s="2">
        <f t="shared" si="27"/>
        <v>2.9032258064516832</v>
      </c>
    </row>
    <row r="400" spans="10:14">
      <c r="J400" s="2">
        <f t="shared" si="28"/>
        <v>1.2485215136736572</v>
      </c>
      <c r="K400" s="2">
        <f t="shared" si="29"/>
        <v>2.845702768955503</v>
      </c>
      <c r="L400" s="2">
        <f t="shared" si="30"/>
        <v>5.6863269236184948</v>
      </c>
      <c r="M400" s="2">
        <f t="shared" si="31"/>
        <v>77.599999999999568</v>
      </c>
      <c r="N400" s="2">
        <f t="shared" si="27"/>
        <v>2.8865979381444014</v>
      </c>
    </row>
    <row r="401" spans="10:14">
      <c r="J401" s="2">
        <f t="shared" si="28"/>
        <v>1.2547033411401818</v>
      </c>
      <c r="K401" s="2">
        <f t="shared" si="29"/>
        <v>2.8548322828110906</v>
      </c>
      <c r="L401" s="2">
        <f t="shared" si="30"/>
        <v>5.6982483777361663</v>
      </c>
      <c r="M401" s="2">
        <f t="shared" si="31"/>
        <v>77.699999999999562</v>
      </c>
      <c r="N401" s="2">
        <f t="shared" si="27"/>
        <v>2.8700128700129426</v>
      </c>
    </row>
    <row r="402" spans="10:14">
      <c r="J402" s="2">
        <f t="shared" si="28"/>
        <v>1.2609030792402196</v>
      </c>
      <c r="K402" s="2">
        <f t="shared" si="29"/>
        <v>2.8639735081089328</v>
      </c>
      <c r="L402" s="2">
        <f t="shared" si="30"/>
        <v>5.7101708251354086</v>
      </c>
      <c r="M402" s="2">
        <f t="shared" si="31"/>
        <v>77.799999999999557</v>
      </c>
      <c r="N402" s="2">
        <f t="shared" si="27"/>
        <v>2.8534704370180677</v>
      </c>
    </row>
    <row r="403" spans="10:14">
      <c r="J403" s="2">
        <f t="shared" si="28"/>
        <v>1.2671207730912137</v>
      </c>
      <c r="K403" s="2">
        <f t="shared" si="29"/>
        <v>2.8731264504686402</v>
      </c>
      <c r="L403" s="2">
        <f t="shared" si="30"/>
        <v>5.7220942577590996</v>
      </c>
      <c r="M403" s="2">
        <f t="shared" si="31"/>
        <v>77.899999999999551</v>
      </c>
      <c r="N403" s="2">
        <f t="shared" si="27"/>
        <v>2.8369704749679823</v>
      </c>
    </row>
    <row r="404" spans="10:14">
      <c r="J404" s="2">
        <f t="shared" si="28"/>
        <v>1.2733564680932818</v>
      </c>
      <c r="K404" s="2">
        <f t="shared" si="29"/>
        <v>2.8822911155785569</v>
      </c>
      <c r="L404" s="2">
        <f t="shared" si="30"/>
        <v>5.7340186675921947</v>
      </c>
      <c r="M404" s="2">
        <f t="shared" si="31"/>
        <v>77.999999999999545</v>
      </c>
      <c r="N404" s="2">
        <f t="shared" si="27"/>
        <v>2.8205128205128958</v>
      </c>
    </row>
    <row r="405" spans="10:14">
      <c r="J405" s="2">
        <f t="shared" si="28"/>
        <v>1.2796102099303026</v>
      </c>
      <c r="K405" s="2">
        <f t="shared" si="29"/>
        <v>2.8914675091955511</v>
      </c>
      <c r="L405" s="2">
        <f t="shared" si="30"/>
        <v>5.7459440466614495</v>
      </c>
      <c r="M405" s="2">
        <f t="shared" si="31"/>
        <v>78.09999999999954</v>
      </c>
      <c r="N405" s="2">
        <f t="shared" si="27"/>
        <v>2.8040973111396408</v>
      </c>
    </row>
    <row r="406" spans="10:14">
      <c r="J406" s="2">
        <f t="shared" si="28"/>
        <v>1.285882044571018</v>
      </c>
      <c r="K406" s="2">
        <f t="shared" si="29"/>
        <v>2.9006556371448169</v>
      </c>
      <c r="L406" s="2">
        <f t="shared" si="30"/>
        <v>5.7578703870351582</v>
      </c>
      <c r="M406" s="2">
        <f t="shared" si="31"/>
        <v>78.199999999999534</v>
      </c>
      <c r="N406" s="2">
        <f t="shared" si="27"/>
        <v>2.7877237851663175</v>
      </c>
    </row>
    <row r="407" spans="10:14">
      <c r="J407" s="2">
        <f t="shared" si="28"/>
        <v>1.2921720182701433</v>
      </c>
      <c r="K407" s="2">
        <f t="shared" si="29"/>
        <v>2.9098555053196691</v>
      </c>
      <c r="L407" s="2">
        <f t="shared" si="30"/>
        <v>5.7697976808228866</v>
      </c>
      <c r="M407" s="2">
        <f t="shared" si="31"/>
        <v>78.299999999999528</v>
      </c>
      <c r="N407" s="2">
        <f t="shared" si="27"/>
        <v>2.7713920817369857</v>
      </c>
    </row>
    <row r="408" spans="10:14">
      <c r="J408" s="2">
        <f t="shared" si="28"/>
        <v>1.2984801775694874</v>
      </c>
      <c r="K408" s="2">
        <f t="shared" si="29"/>
        <v>2.9190671196813471</v>
      </c>
      <c r="L408" s="2">
        <f t="shared" si="30"/>
        <v>5.7817259201752051</v>
      </c>
      <c r="M408" s="2">
        <f t="shared" si="31"/>
        <v>78.399999999999523</v>
      </c>
      <c r="N408" s="2">
        <f t="shared" ref="N408:N471" si="32">IF(M408&gt;0,1000/M408-10,1000)</f>
        <v>2.7551020408164035</v>
      </c>
    </row>
    <row r="409" spans="10:14">
      <c r="J409" s="2">
        <f t="shared" si="28"/>
        <v>1.3048065692990916</v>
      </c>
      <c r="K409" s="2">
        <f t="shared" si="29"/>
        <v>2.9282904862588124</v>
      </c>
      <c r="L409" s="2">
        <f t="shared" si="30"/>
        <v>5.7936550972834286</v>
      </c>
      <c r="M409" s="2">
        <f t="shared" si="31"/>
        <v>78.499999999999517</v>
      </c>
      <c r="N409" s="2">
        <f t="shared" si="32"/>
        <v>2.7388535031847923</v>
      </c>
    </row>
    <row r="410" spans="10:14">
      <c r="J410" s="2">
        <f t="shared" si="28"/>
        <v>1.3111512405783723</v>
      </c>
      <c r="K410" s="2">
        <f t="shared" si="29"/>
        <v>2.9375256111485659</v>
      </c>
      <c r="L410" s="2">
        <f t="shared" si="30"/>
        <v>5.8055852043793656</v>
      </c>
      <c r="M410" s="2">
        <f t="shared" si="31"/>
        <v>78.599999999999511</v>
      </c>
      <c r="N410" s="2">
        <f t="shared" si="32"/>
        <v>2.7226463104326495</v>
      </c>
    </row>
    <row r="411" spans="10:14">
      <c r="J411" s="2">
        <f t="shared" si="28"/>
        <v>1.3175142388172791</v>
      </c>
      <c r="K411" s="2">
        <f t="shared" si="29"/>
        <v>2.9467725005144483</v>
      </c>
      <c r="L411" s="2">
        <f t="shared" si="30"/>
        <v>5.8175162337350503</v>
      </c>
      <c r="M411" s="2">
        <f t="shared" si="31"/>
        <v>78.699999999999505</v>
      </c>
      <c r="N411" s="2">
        <f t="shared" si="32"/>
        <v>2.7064803049556065</v>
      </c>
    </row>
    <row r="412" spans="10:14">
      <c r="J412" s="2">
        <f t="shared" si="28"/>
        <v>1.3238956117174605</v>
      </c>
      <c r="K412" s="2">
        <f t="shared" si="29"/>
        <v>2.9560311605874459</v>
      </c>
      <c r="L412" s="2">
        <f t="shared" si="30"/>
        <v>5.8294481776624893</v>
      </c>
      <c r="M412" s="2">
        <f t="shared" si="31"/>
        <v>78.7999999999995</v>
      </c>
      <c r="N412" s="2">
        <f t="shared" si="32"/>
        <v>2.6903553299493197</v>
      </c>
    </row>
    <row r="413" spans="10:14">
      <c r="J413" s="2">
        <f t="shared" si="28"/>
        <v>1.3302954072734499</v>
      </c>
      <c r="K413" s="2">
        <f t="shared" si="29"/>
        <v>2.9653015976655142</v>
      </c>
      <c r="L413" s="2">
        <f t="shared" si="30"/>
        <v>5.8413810285134131</v>
      </c>
      <c r="M413" s="2">
        <f t="shared" si="31"/>
        <v>78.899999999999494</v>
      </c>
      <c r="N413" s="2">
        <f t="shared" si="32"/>
        <v>2.6742712294043898</v>
      </c>
    </row>
    <row r="414" spans="10:14">
      <c r="J414" s="2">
        <f t="shared" si="28"/>
        <v>1.3367136737738521</v>
      </c>
      <c r="K414" s="2">
        <f t="shared" si="29"/>
        <v>2.9745838181133784</v>
      </c>
      <c r="L414" s="2">
        <f t="shared" si="30"/>
        <v>5.8533147786790147</v>
      </c>
      <c r="M414" s="2">
        <f t="shared" si="31"/>
        <v>78.999999999999488</v>
      </c>
      <c r="N414" s="2">
        <f t="shared" si="32"/>
        <v>2.6582278481013475</v>
      </c>
    </row>
    <row r="415" spans="10:14">
      <c r="J415" s="2">
        <f t="shared" si="28"/>
        <v>1.3431504598025517</v>
      </c>
      <c r="K415" s="2">
        <f t="shared" si="29"/>
        <v>2.9838778283623637</v>
      </c>
      <c r="L415" s="2">
        <f t="shared" si="30"/>
        <v>5.8652494205897137</v>
      </c>
      <c r="M415" s="2">
        <f t="shared" si="31"/>
        <v>79.099999999999483</v>
      </c>
      <c r="N415" s="2">
        <f t="shared" si="32"/>
        <v>2.6422250316056459</v>
      </c>
    </row>
    <row r="416" spans="10:14">
      <c r="J416" s="2">
        <f t="shared" ref="J416:J479" si="33">IF(D$2&gt;0.2*($N416),(D$2-0.2*($N416))^2/(D$2+0.8*($N416)),0)</f>
        <v>1.349605814239927</v>
      </c>
      <c r="K416" s="2">
        <f t="shared" ref="K416:K479" si="34">IF(E$2&gt;0.2*($N416),(E$2-0.2*($N416))^2/(E$2+0.8*($N416)),0)</f>
        <v>2.993183634910205</v>
      </c>
      <c r="L416" s="2">
        <f t="shared" ref="L416:L479" si="35">IF(F$2&gt;0.2*($N416),(F$2-0.2*($N416))^2/(F$2+0.8*($N416)),0)</f>
        <v>5.8771849467148991</v>
      </c>
      <c r="M416" s="2">
        <f t="shared" ref="M416:M479" si="36">M415+0.1</f>
        <v>79.199999999999477</v>
      </c>
      <c r="N416" s="2">
        <f t="shared" si="32"/>
        <v>2.6262626262627098</v>
      </c>
    </row>
    <row r="417" spans="10:14">
      <c r="J417" s="2">
        <f t="shared" si="33"/>
        <v>1.3560797862640768</v>
      </c>
      <c r="K417" s="2">
        <f t="shared" si="34"/>
        <v>3.0025012443208685</v>
      </c>
      <c r="L417" s="2">
        <f t="shared" si="35"/>
        <v>5.8891213495626813</v>
      </c>
      <c r="M417" s="2">
        <f t="shared" si="36"/>
        <v>79.299999999999471</v>
      </c>
      <c r="N417" s="2">
        <f t="shared" si="32"/>
        <v>2.610340479193022</v>
      </c>
    </row>
    <row r="418" spans="10:14">
      <c r="J418" s="2">
        <f t="shared" si="33"/>
        <v>1.3625724253520617</v>
      </c>
      <c r="K418" s="2">
        <f t="shared" si="34"/>
        <v>3.0118306632243761</v>
      </c>
      <c r="L418" s="2">
        <f t="shared" si="35"/>
        <v>5.9010586216796597</v>
      </c>
      <c r="M418" s="2">
        <f t="shared" si="36"/>
        <v>79.399999999999466</v>
      </c>
      <c r="N418" s="2">
        <f t="shared" si="32"/>
        <v>2.5944584382872389</v>
      </c>
    </row>
    <row r="419" spans="10:14">
      <c r="J419" s="2">
        <f t="shared" si="33"/>
        <v>1.3690837812811558</v>
      </c>
      <c r="K419" s="2">
        <f t="shared" si="34"/>
        <v>3.0211718983166285</v>
      </c>
      <c r="L419" s="2">
        <f t="shared" si="35"/>
        <v>5.9129967556506644</v>
      </c>
      <c r="M419" s="2">
        <f t="shared" si="36"/>
        <v>79.49999999999946</v>
      </c>
      <c r="N419" s="2">
        <f t="shared" si="32"/>
        <v>2.5786163522013439</v>
      </c>
    </row>
    <row r="420" spans="10:14">
      <c r="J420" s="2">
        <f t="shared" si="33"/>
        <v>1.3756139041301099</v>
      </c>
      <c r="K420" s="2">
        <f t="shared" si="34"/>
        <v>3.0305249563592334</v>
      </c>
      <c r="L420" s="2">
        <f t="shared" si="35"/>
        <v>5.9249357440985317</v>
      </c>
      <c r="M420" s="2">
        <f t="shared" si="36"/>
        <v>79.599999999999454</v>
      </c>
      <c r="N420" s="2">
        <f t="shared" si="32"/>
        <v>2.5628140703518447</v>
      </c>
    </row>
    <row r="421" spans="10:14">
      <c r="J421" s="2">
        <f t="shared" si="33"/>
        <v>1.382162844280427</v>
      </c>
      <c r="K421" s="2">
        <f t="shared" si="34"/>
        <v>3.0398898441793332</v>
      </c>
      <c r="L421" s="2">
        <f t="shared" si="35"/>
        <v>5.9368755796838544</v>
      </c>
      <c r="M421" s="2">
        <f t="shared" si="36"/>
        <v>79.699999999999449</v>
      </c>
      <c r="N421" s="2">
        <f t="shared" si="32"/>
        <v>2.5470514429110036</v>
      </c>
    </row>
    <row r="422" spans="10:14">
      <c r="J422" s="2">
        <f t="shared" si="33"/>
        <v>1.3887306524176537</v>
      </c>
      <c r="K422" s="2">
        <f t="shared" si="34"/>
        <v>3.0492665686694367</v>
      </c>
      <c r="L422" s="2">
        <f t="shared" si="35"/>
        <v>5.9488162551047523</v>
      </c>
      <c r="M422" s="2">
        <f t="shared" si="36"/>
        <v>79.799999999999443</v>
      </c>
      <c r="N422" s="2">
        <f t="shared" si="32"/>
        <v>2.5313283208020927</v>
      </c>
    </row>
    <row r="423" spans="10:14">
      <c r="J423" s="2">
        <f t="shared" si="33"/>
        <v>1.395317379532677</v>
      </c>
      <c r="K423" s="2">
        <f t="shared" si="34"/>
        <v>3.0586551367872468</v>
      </c>
      <c r="L423" s="2">
        <f t="shared" si="35"/>
        <v>5.9607577630966277</v>
      </c>
      <c r="M423" s="2">
        <f t="shared" si="36"/>
        <v>79.899999999999437</v>
      </c>
      <c r="N423" s="2">
        <f t="shared" si="32"/>
        <v>2.5156445556947062</v>
      </c>
    </row>
    <row r="424" spans="10:14">
      <c r="J424" s="2">
        <f t="shared" si="33"/>
        <v>1.4019230769230395</v>
      </c>
      <c r="K424" s="2">
        <f t="shared" si="34"/>
        <v>3.0680555555555027</v>
      </c>
      <c r="L424" s="2">
        <f t="shared" si="35"/>
        <v>5.9727000964319474</v>
      </c>
      <c r="M424" s="2">
        <f t="shared" si="36"/>
        <v>79.999999999999432</v>
      </c>
      <c r="N424" s="2">
        <f t="shared" si="32"/>
        <v>2.5000000000000888</v>
      </c>
    </row>
    <row r="425" spans="10:14">
      <c r="J425" s="2">
        <f t="shared" si="33"/>
        <v>1.4085477961942652</v>
      </c>
      <c r="K425" s="2">
        <f t="shared" si="34"/>
        <v>3.077467832061811</v>
      </c>
      <c r="L425" s="2">
        <f t="shared" si="35"/>
        <v>5.9846432479199931</v>
      </c>
      <c r="M425" s="2">
        <f t="shared" si="36"/>
        <v>80.099999999999426</v>
      </c>
      <c r="N425" s="2">
        <f t="shared" si="32"/>
        <v>2.4843945068665061</v>
      </c>
    </row>
    <row r="426" spans="10:14">
      <c r="J426" s="2">
        <f t="shared" si="33"/>
        <v>1.4151915892611959</v>
      </c>
      <c r="K426" s="2">
        <f t="shared" si="34"/>
        <v>3.0868919734584868</v>
      </c>
      <c r="L426" s="2">
        <f t="shared" si="35"/>
        <v>5.9965872104066476</v>
      </c>
      <c r="M426" s="2">
        <f t="shared" si="36"/>
        <v>80.19999999999942</v>
      </c>
      <c r="N426" s="2">
        <f t="shared" si="32"/>
        <v>2.468827930174653</v>
      </c>
    </row>
    <row r="427" spans="10:14">
      <c r="J427" s="2">
        <f t="shared" si="33"/>
        <v>1.4218545083493439</v>
      </c>
      <c r="K427" s="2">
        <f t="shared" si="34"/>
        <v>3.0963279869623905</v>
      </c>
      <c r="L427" s="2">
        <f t="shared" si="35"/>
        <v>6.0085319767741554</v>
      </c>
      <c r="M427" s="2">
        <f t="shared" si="36"/>
        <v>80.299999999999415</v>
      </c>
      <c r="N427" s="2">
        <f t="shared" si="32"/>
        <v>2.4533001245330919</v>
      </c>
    </row>
    <row r="428" spans="10:14">
      <c r="J428" s="2">
        <f t="shared" si="33"/>
        <v>1.4285366059962541</v>
      </c>
      <c r="K428" s="2">
        <f t="shared" si="34"/>
        <v>3.1057758798547752</v>
      </c>
      <c r="L428" s="2">
        <f t="shared" si="35"/>
        <v>6.0204775399409041</v>
      </c>
      <c r="M428" s="2">
        <f t="shared" si="36"/>
        <v>80.399999999999409</v>
      </c>
      <c r="N428" s="2">
        <f t="shared" si="32"/>
        <v>2.4378109452737231</v>
      </c>
    </row>
    <row r="429" spans="10:14">
      <c r="J429" s="2">
        <f t="shared" si="33"/>
        <v>1.435237935052881</v>
      </c>
      <c r="K429" s="2">
        <f t="shared" si="34"/>
        <v>3.1152356594811264</v>
      </c>
      <c r="L429" s="2">
        <f t="shared" si="35"/>
        <v>6.0324238928611962</v>
      </c>
      <c r="M429" s="2">
        <f t="shared" si="36"/>
        <v>80.499999999999403</v>
      </c>
      <c r="N429" s="2">
        <f t="shared" si="32"/>
        <v>2.4223602484472977</v>
      </c>
    </row>
    <row r="430" spans="10:14">
      <c r="J430" s="2">
        <f t="shared" si="33"/>
        <v>1.4419585486849766</v>
      </c>
      <c r="K430" s="2">
        <f t="shared" si="34"/>
        <v>3.1247073332510116</v>
      </c>
      <c r="L430" s="2">
        <f t="shared" si="35"/>
        <v>6.0443710285250249</v>
      </c>
      <c r="M430" s="2">
        <f t="shared" si="36"/>
        <v>80.599999999999397</v>
      </c>
      <c r="N430" s="2">
        <f t="shared" si="32"/>
        <v>2.4069478908189517</v>
      </c>
    </row>
    <row r="431" spans="10:14">
      <c r="J431" s="2">
        <f t="shared" si="33"/>
        <v>1.4486985003744928</v>
      </c>
      <c r="K431" s="2">
        <f t="shared" si="34"/>
        <v>3.1341909086379247</v>
      </c>
      <c r="L431" s="2">
        <f t="shared" si="35"/>
        <v>6.0563189399578556</v>
      </c>
      <c r="M431" s="2">
        <f t="shared" si="36"/>
        <v>80.699999999999392</v>
      </c>
      <c r="N431" s="2">
        <f t="shared" si="32"/>
        <v>2.3915737298637865</v>
      </c>
    </row>
    <row r="432" spans="10:14">
      <c r="J432" s="2">
        <f t="shared" si="33"/>
        <v>1.4554578439209962</v>
      </c>
      <c r="K432" s="2">
        <f t="shared" si="34"/>
        <v>3.1436863931791366</v>
      </c>
      <c r="L432" s="2">
        <f t="shared" si="35"/>
        <v>6.0682676202204044</v>
      </c>
      <c r="M432" s="2">
        <f t="shared" si="36"/>
        <v>80.799999999999386</v>
      </c>
      <c r="N432" s="2">
        <f t="shared" si="32"/>
        <v>2.3762376237624707</v>
      </c>
    </row>
    <row r="433" spans="10:14">
      <c r="J433" s="2">
        <f t="shared" si="33"/>
        <v>1.4622366334430972</v>
      </c>
      <c r="K433" s="2">
        <f t="shared" si="34"/>
        <v>3.1531937944755493</v>
      </c>
      <c r="L433" s="2">
        <f t="shared" si="35"/>
        <v>6.0802170624084217</v>
      </c>
      <c r="M433" s="2">
        <f t="shared" si="36"/>
        <v>80.89999999999938</v>
      </c>
      <c r="N433" s="2">
        <f t="shared" si="32"/>
        <v>2.360939431396881</v>
      </c>
    </row>
    <row r="434" spans="10:14">
      <c r="J434" s="2">
        <f t="shared" si="33"/>
        <v>1.4690349233798874</v>
      </c>
      <c r="K434" s="2">
        <f t="shared" si="34"/>
        <v>3.1627131201915439</v>
      </c>
      <c r="L434" s="2">
        <f t="shared" si="35"/>
        <v>6.0921672596524736</v>
      </c>
      <c r="M434" s="2">
        <f t="shared" si="36"/>
        <v>80.999999999999375</v>
      </c>
      <c r="N434" s="2">
        <f t="shared" si="32"/>
        <v>2.3456790123457747</v>
      </c>
    </row>
    <row r="435" spans="10:14">
      <c r="J435" s="2">
        <f t="shared" si="33"/>
        <v>1.4758527684923988</v>
      </c>
      <c r="K435" s="2">
        <f t="shared" si="34"/>
        <v>3.1722443780548431</v>
      </c>
      <c r="L435" s="2">
        <f t="shared" si="35"/>
        <v>6.1041182051177296</v>
      </c>
      <c r="M435" s="2">
        <f t="shared" si="36"/>
        <v>81.099999999999369</v>
      </c>
      <c r="N435" s="2">
        <f t="shared" si="32"/>
        <v>2.3304562268804911</v>
      </c>
    </row>
    <row r="436" spans="10:14">
      <c r="J436" s="2">
        <f t="shared" si="33"/>
        <v>1.4826902238650683</v>
      </c>
      <c r="K436" s="2">
        <f t="shared" si="34"/>
        <v>3.1817875758563643</v>
      </c>
      <c r="L436" s="2">
        <f t="shared" si="35"/>
        <v>6.1160698920037477</v>
      </c>
      <c r="M436" s="2">
        <f t="shared" si="36"/>
        <v>81.199999999999363</v>
      </c>
      <c r="N436" s="2">
        <f t="shared" si="32"/>
        <v>2.3152709359606884</v>
      </c>
    </row>
    <row r="437" spans="10:14">
      <c r="J437" s="2">
        <f t="shared" si="33"/>
        <v>1.4895473449072207</v>
      </c>
      <c r="K437" s="2">
        <f t="shared" si="34"/>
        <v>3.1913427214500767</v>
      </c>
      <c r="L437" s="2">
        <f t="shared" si="35"/>
        <v>6.128022313544264</v>
      </c>
      <c r="M437" s="2">
        <f t="shared" si="36"/>
        <v>81.299999999999358</v>
      </c>
      <c r="N437" s="2">
        <f t="shared" si="32"/>
        <v>2.3001230012301086</v>
      </c>
    </row>
    <row r="438" spans="10:14">
      <c r="J438" s="2">
        <f t="shared" si="33"/>
        <v>1.4964241873545567</v>
      </c>
      <c r="K438" s="2">
        <f t="shared" si="34"/>
        <v>3.2009098227528594</v>
      </c>
      <c r="L438" s="2">
        <f t="shared" si="35"/>
        <v>6.1399754630069765</v>
      </c>
      <c r="M438" s="2">
        <f t="shared" si="36"/>
        <v>81.399999999999352</v>
      </c>
      <c r="N438" s="2">
        <f t="shared" si="32"/>
        <v>2.2850122850123835</v>
      </c>
    </row>
    <row r="439" spans="10:14">
      <c r="J439" s="2">
        <f t="shared" si="33"/>
        <v>1.5033208072706743</v>
      </c>
      <c r="K439" s="2">
        <f t="shared" si="34"/>
        <v>3.2104888877443765</v>
      </c>
      <c r="L439" s="2">
        <f t="shared" si="35"/>
        <v>6.151929333693352</v>
      </c>
      <c r="M439" s="2">
        <f t="shared" si="36"/>
        <v>81.499999999999346</v>
      </c>
      <c r="N439" s="2">
        <f t="shared" si="32"/>
        <v>2.2699386503068464</v>
      </c>
    </row>
    <row r="440" spans="10:14">
      <c r="J440" s="2">
        <f t="shared" si="33"/>
        <v>1.5102372610485748</v>
      </c>
      <c r="K440" s="2">
        <f t="shared" si="34"/>
        <v>3.2200799244669245</v>
      </c>
      <c r="L440" s="2">
        <f t="shared" si="35"/>
        <v>6.1638839189383985</v>
      </c>
      <c r="M440" s="2">
        <f t="shared" si="36"/>
        <v>81.599999999999341</v>
      </c>
      <c r="N440" s="2">
        <f t="shared" si="32"/>
        <v>2.2549019607844123</v>
      </c>
    </row>
    <row r="441" spans="10:14">
      <c r="J441" s="2">
        <f t="shared" si="33"/>
        <v>1.5171736054122089</v>
      </c>
      <c r="K441" s="2">
        <f t="shared" si="34"/>
        <v>3.2296829410253096</v>
      </c>
      <c r="L441" s="2">
        <f t="shared" si="35"/>
        <v>6.1758392121104748</v>
      </c>
      <c r="M441" s="2">
        <f t="shared" si="36"/>
        <v>81.699999999999335</v>
      </c>
      <c r="N441" s="2">
        <f t="shared" si="32"/>
        <v>2.2399020807834535</v>
      </c>
    </row>
    <row r="442" spans="10:14">
      <c r="J442" s="2">
        <f t="shared" si="33"/>
        <v>1.5241298974180237</v>
      </c>
      <c r="K442" s="2">
        <f t="shared" si="34"/>
        <v>3.2392979455867108</v>
      </c>
      <c r="L442" s="2">
        <f t="shared" si="35"/>
        <v>6.1877952066110833</v>
      </c>
      <c r="M442" s="2">
        <f t="shared" si="36"/>
        <v>81.799999999999329</v>
      </c>
      <c r="N442" s="2">
        <f t="shared" si="32"/>
        <v>2.2249388753057229</v>
      </c>
    </row>
    <row r="443" spans="10:14">
      <c r="J443" s="2">
        <f t="shared" si="33"/>
        <v>1.5311061944565207</v>
      </c>
      <c r="K443" s="2">
        <f t="shared" si="34"/>
        <v>3.2489249463805492</v>
      </c>
      <c r="L443" s="2">
        <f t="shared" si="35"/>
        <v>6.1997518958746642</v>
      </c>
      <c r="M443" s="2">
        <f t="shared" si="36"/>
        <v>81.899999999999324</v>
      </c>
      <c r="N443" s="2">
        <f t="shared" si="32"/>
        <v>2.2100122100123105</v>
      </c>
    </row>
    <row r="444" spans="10:14">
      <c r="J444" s="2">
        <f t="shared" si="33"/>
        <v>1.5381025542538411</v>
      </c>
      <c r="K444" s="2">
        <f t="shared" si="34"/>
        <v>3.2585639516983576</v>
      </c>
      <c r="L444" s="2">
        <f t="shared" si="35"/>
        <v>6.2117092733683945</v>
      </c>
      <c r="M444" s="2">
        <f t="shared" si="36"/>
        <v>81.999999999999318</v>
      </c>
      <c r="N444" s="2">
        <f t="shared" si="32"/>
        <v>2.1951219512196136</v>
      </c>
    </row>
    <row r="445" spans="10:14">
      <c r="J445" s="2">
        <f t="shared" si="33"/>
        <v>1.5451190348733501</v>
      </c>
      <c r="K445" s="2">
        <f t="shared" si="34"/>
        <v>3.2682149698936573</v>
      </c>
      <c r="L445" s="2">
        <f t="shared" si="35"/>
        <v>6.223667332591992</v>
      </c>
      <c r="M445" s="2">
        <f t="shared" si="36"/>
        <v>82.099999999999312</v>
      </c>
      <c r="N445" s="2">
        <f t="shared" si="32"/>
        <v>2.1802679658953519</v>
      </c>
    </row>
    <row r="446" spans="10:14">
      <c r="J446" s="2">
        <f t="shared" si="33"/>
        <v>1.5521556947172459</v>
      </c>
      <c r="K446" s="2">
        <f t="shared" si="34"/>
        <v>3.2778780093818289</v>
      </c>
      <c r="L446" s="2">
        <f t="shared" si="35"/>
        <v>6.2356260670775177</v>
      </c>
      <c r="M446" s="2">
        <f t="shared" si="36"/>
        <v>82.199999999999307</v>
      </c>
      <c r="N446" s="2">
        <f t="shared" si="32"/>
        <v>2.1654501216546045</v>
      </c>
    </row>
    <row r="447" spans="10:14">
      <c r="J447" s="2">
        <f t="shared" si="33"/>
        <v>1.5592125925281777</v>
      </c>
      <c r="K447" s="2">
        <f t="shared" si="34"/>
        <v>3.2875530786399891</v>
      </c>
      <c r="L447" s="2">
        <f t="shared" si="35"/>
        <v>6.2475854703891747</v>
      </c>
      <c r="M447" s="2">
        <f t="shared" si="36"/>
        <v>82.299999999999301</v>
      </c>
      <c r="N447" s="2">
        <f t="shared" si="32"/>
        <v>2.1506682867558755</v>
      </c>
    </row>
    <row r="448" spans="10:14">
      <c r="J448" s="2">
        <f t="shared" si="33"/>
        <v>1.5662897873908803</v>
      </c>
      <c r="K448" s="2">
        <f t="shared" si="34"/>
        <v>3.2972401862068654</v>
      </c>
      <c r="L448" s="2">
        <f t="shared" si="35"/>
        <v>6.259545536123114</v>
      </c>
      <c r="M448" s="2">
        <f t="shared" si="36"/>
        <v>82.399999999999295</v>
      </c>
      <c r="N448" s="2">
        <f t="shared" si="32"/>
        <v>2.1359223300971912</v>
      </c>
    </row>
    <row r="449" spans="10:14">
      <c r="J449" s="2">
        <f t="shared" si="33"/>
        <v>1.5733873387338229</v>
      </c>
      <c r="K449" s="2">
        <f t="shared" si="34"/>
        <v>3.306939340682681</v>
      </c>
      <c r="L449" s="2">
        <f t="shared" si="35"/>
        <v>6.2715062579072436</v>
      </c>
      <c r="M449" s="2">
        <f t="shared" si="36"/>
        <v>82.499999999999289</v>
      </c>
      <c r="N449" s="2">
        <f t="shared" si="32"/>
        <v>2.1212121212122259</v>
      </c>
    </row>
    <row r="450" spans="10:14">
      <c r="J450" s="2">
        <f t="shared" si="33"/>
        <v>1.5805053063308716</v>
      </c>
      <c r="K450" s="2">
        <f t="shared" si="34"/>
        <v>3.3166505507290305</v>
      </c>
      <c r="L450" s="2">
        <f t="shared" si="35"/>
        <v>6.2834676294010343</v>
      </c>
      <c r="M450" s="2">
        <f t="shared" si="36"/>
        <v>82.599999999999284</v>
      </c>
      <c r="N450" s="2">
        <f t="shared" si="32"/>
        <v>2.1065375302664489</v>
      </c>
    </row>
    <row r="451" spans="10:14">
      <c r="J451" s="2">
        <f t="shared" si="33"/>
        <v>1.5876437503029657</v>
      </c>
      <c r="K451" s="2">
        <f t="shared" si="34"/>
        <v>3.3263738250687638</v>
      </c>
      <c r="L451" s="2">
        <f t="shared" si="35"/>
        <v>6.2954296442953277</v>
      </c>
      <c r="M451" s="2">
        <f t="shared" si="36"/>
        <v>82.699999999999278</v>
      </c>
      <c r="N451" s="2">
        <f t="shared" si="32"/>
        <v>2.0918984280533106</v>
      </c>
    </row>
    <row r="452" spans="10:14">
      <c r="J452" s="2">
        <f t="shared" si="33"/>
        <v>1.5948027311198143</v>
      </c>
      <c r="K452" s="2">
        <f t="shared" si="34"/>
        <v>3.3361091724858718</v>
      </c>
      <c r="L452" s="2">
        <f t="shared" si="35"/>
        <v>6.3073922963121518</v>
      </c>
      <c r="M452" s="2">
        <f t="shared" si="36"/>
        <v>82.799999999999272</v>
      </c>
      <c r="N452" s="2">
        <f t="shared" si="32"/>
        <v>2.0772946859904451</v>
      </c>
    </row>
    <row r="453" spans="10:14">
      <c r="J453" s="2">
        <f t="shared" si="33"/>
        <v>1.6019823096015988</v>
      </c>
      <c r="K453" s="2">
        <f t="shared" si="34"/>
        <v>3.3458566018253704</v>
      </c>
      <c r="L453" s="2">
        <f t="shared" si="35"/>
        <v>6.3193555792045224</v>
      </c>
      <c r="M453" s="2">
        <f t="shared" si="36"/>
        <v>82.899999999999267</v>
      </c>
      <c r="N453" s="2">
        <f t="shared" si="32"/>
        <v>2.062726176115909</v>
      </c>
    </row>
    <row r="454" spans="10:14">
      <c r="J454" s="2">
        <f t="shared" si="33"/>
        <v>1.6091825469206973</v>
      </c>
      <c r="K454" s="2">
        <f t="shared" si="34"/>
        <v>3.355616121993187</v>
      </c>
      <c r="L454" s="2">
        <f t="shared" si="35"/>
        <v>6.3313194867562688</v>
      </c>
      <c r="M454" s="2">
        <f t="shared" si="36"/>
        <v>82.999999999999261</v>
      </c>
      <c r="N454" s="2">
        <f t="shared" si="32"/>
        <v>2.0481927710844445</v>
      </c>
    </row>
    <row r="455" spans="10:14">
      <c r="J455" s="2">
        <f t="shared" si="33"/>
        <v>1.6164035046034224</v>
      </c>
      <c r="K455" s="2">
        <f t="shared" si="34"/>
        <v>3.3653877419560478</v>
      </c>
      <c r="L455" s="2">
        <f t="shared" si="35"/>
        <v>6.3432840127818348</v>
      </c>
      <c r="M455" s="2">
        <f t="shared" si="36"/>
        <v>83.099999999999255</v>
      </c>
      <c r="N455" s="2">
        <f t="shared" si="32"/>
        <v>2.0336943441637665</v>
      </c>
    </row>
    <row r="456" spans="10:14">
      <c r="J456" s="2">
        <f t="shared" si="33"/>
        <v>1.6236452445317715</v>
      </c>
      <c r="K456" s="2">
        <f t="shared" si="34"/>
        <v>3.3751714707413747</v>
      </c>
      <c r="L456" s="2">
        <f t="shared" si="35"/>
        <v>6.3552491511261104</v>
      </c>
      <c r="M456" s="2">
        <f t="shared" si="36"/>
        <v>83.19999999999925</v>
      </c>
      <c r="N456" s="2">
        <f t="shared" si="32"/>
        <v>2.0192307692308784</v>
      </c>
    </row>
    <row r="457" spans="10:14">
      <c r="J457" s="2">
        <f t="shared" si="33"/>
        <v>1.6309078289451975</v>
      </c>
      <c r="K457" s="2">
        <f t="shared" si="34"/>
        <v>3.3849673174371695</v>
      </c>
      <c r="L457" s="2">
        <f t="shared" si="35"/>
        <v>6.3672148956642349</v>
      </c>
      <c r="M457" s="2">
        <f t="shared" si="36"/>
        <v>83.299999999999244</v>
      </c>
      <c r="N457" s="2">
        <f t="shared" si="32"/>
        <v>2.0048019207684167</v>
      </c>
    </row>
    <row r="458" spans="10:14">
      <c r="J458" s="2">
        <f t="shared" si="33"/>
        <v>1.6381913204423892</v>
      </c>
      <c r="K458" s="2">
        <f t="shared" si="34"/>
        <v>3.3947752911919102</v>
      </c>
      <c r="L458" s="2">
        <f t="shared" si="35"/>
        <v>6.3791812403014223</v>
      </c>
      <c r="M458" s="2">
        <f t="shared" si="36"/>
        <v>83.399999999999238</v>
      </c>
      <c r="N458" s="2">
        <f t="shared" si="32"/>
        <v>1.9904076738610215</v>
      </c>
    </row>
    <row r="459" spans="10:14">
      <c r="J459" s="2">
        <f t="shared" si="33"/>
        <v>1.6454957819830718</v>
      </c>
      <c r="K459" s="2">
        <f t="shared" si="34"/>
        <v>3.4045954012144497</v>
      </c>
      <c r="L459" s="2">
        <f t="shared" si="35"/>
        <v>6.3911481789727791</v>
      </c>
      <c r="M459" s="2">
        <f t="shared" si="36"/>
        <v>83.499999999999233</v>
      </c>
      <c r="N459" s="2">
        <f t="shared" si="32"/>
        <v>1.9760479041917272</v>
      </c>
    </row>
    <row r="460" spans="10:14">
      <c r="J460" s="2">
        <f t="shared" si="33"/>
        <v>1.6528212768898183</v>
      </c>
      <c r="K460" s="2">
        <f t="shared" si="34"/>
        <v>3.4144276567739049</v>
      </c>
      <c r="L460" s="2">
        <f t="shared" si="35"/>
        <v>6.4031157056431258</v>
      </c>
      <c r="M460" s="2">
        <f t="shared" si="36"/>
        <v>83.599999999999227</v>
      </c>
      <c r="N460" s="2">
        <f t="shared" si="32"/>
        <v>1.9617224880383883</v>
      </c>
    </row>
    <row r="461" spans="10:14">
      <c r="J461" s="2">
        <f t="shared" si="33"/>
        <v>1.6601678688498833</v>
      </c>
      <c r="K461" s="2">
        <f t="shared" si="34"/>
        <v>3.4242720671995563</v>
      </c>
      <c r="L461" s="2">
        <f t="shared" si="35"/>
        <v>6.4150838143068176</v>
      </c>
      <c r="M461" s="2">
        <f t="shared" si="36"/>
        <v>83.699999999999221</v>
      </c>
      <c r="N461" s="2">
        <f t="shared" si="32"/>
        <v>1.9474313022701235</v>
      </c>
    </row>
    <row r="462" spans="10:14">
      <c r="J462" s="2">
        <f t="shared" si="33"/>
        <v>1.6675356219170452</v>
      </c>
      <c r="K462" s="2">
        <f t="shared" si="34"/>
        <v>3.4341286418807546</v>
      </c>
      <c r="L462" s="2">
        <f t="shared" si="35"/>
        <v>6.4270524989875746</v>
      </c>
      <c r="M462" s="2">
        <f t="shared" si="36"/>
        <v>83.799999999999216</v>
      </c>
      <c r="N462" s="2">
        <f t="shared" si="32"/>
        <v>1.9331742243437873</v>
      </c>
    </row>
    <row r="463" spans="10:14">
      <c r="J463" s="2">
        <f t="shared" si="33"/>
        <v>1.6749246005134699</v>
      </c>
      <c r="K463" s="2">
        <f t="shared" si="34"/>
        <v>3.4439973902668126</v>
      </c>
      <c r="L463" s="2">
        <f t="shared" si="35"/>
        <v>6.4390217537382961</v>
      </c>
      <c r="M463" s="2">
        <f t="shared" si="36"/>
        <v>83.89999999999921</v>
      </c>
      <c r="N463" s="2">
        <f t="shared" si="32"/>
        <v>1.9189511323004691</v>
      </c>
    </row>
    <row r="464" spans="10:14">
      <c r="J464" s="2">
        <f t="shared" si="33"/>
        <v>1.6823348694315849</v>
      </c>
      <c r="K464" s="2">
        <f t="shared" si="34"/>
        <v>3.4538783218669122</v>
      </c>
      <c r="L464" s="2">
        <f t="shared" si="35"/>
        <v>6.4509915726408966</v>
      </c>
      <c r="M464" s="2">
        <f t="shared" si="36"/>
        <v>83.999999999999204</v>
      </c>
      <c r="N464" s="2">
        <f t="shared" si="32"/>
        <v>1.904761904762017</v>
      </c>
    </row>
    <row r="465" spans="10:14">
      <c r="J465" s="2">
        <f t="shared" si="33"/>
        <v>1.6897664938359787</v>
      </c>
      <c r="K465" s="2">
        <f t="shared" si="34"/>
        <v>3.4637714462500071</v>
      </c>
      <c r="L465" s="2">
        <f t="shared" si="35"/>
        <v>6.4629619498061261</v>
      </c>
      <c r="M465" s="2">
        <f t="shared" si="36"/>
        <v>84.099999999999199</v>
      </c>
      <c r="N465" s="2">
        <f t="shared" si="32"/>
        <v>1.8906064209275808</v>
      </c>
    </row>
    <row r="466" spans="10:14">
      <c r="J466" s="2">
        <f t="shared" si="33"/>
        <v>1.6972195392653064</v>
      </c>
      <c r="K466" s="2">
        <f t="shared" si="34"/>
        <v>3.4736767730447284</v>
      </c>
      <c r="L466" s="2">
        <f t="shared" si="35"/>
        <v>6.4749328793734025</v>
      </c>
      <c r="M466" s="2">
        <f t="shared" si="36"/>
        <v>84.199999999999193</v>
      </c>
      <c r="N466" s="2">
        <f t="shared" si="32"/>
        <v>1.8764845605701854</v>
      </c>
    </row>
    <row r="467" spans="10:14">
      <c r="J467" s="2">
        <f t="shared" si="33"/>
        <v>1.7046940716342183</v>
      </c>
      <c r="K467" s="2">
        <f t="shared" si="34"/>
        <v>3.4835943119392923</v>
      </c>
      <c r="L467" s="2">
        <f t="shared" si="35"/>
        <v>6.486904355510644</v>
      </c>
      <c r="M467" s="2">
        <f t="shared" si="36"/>
        <v>84.299999999999187</v>
      </c>
      <c r="N467" s="2">
        <f t="shared" si="32"/>
        <v>1.8623962040333293</v>
      </c>
    </row>
    <row r="468" spans="10:14">
      <c r="J468" s="2">
        <f t="shared" si="33"/>
        <v>1.7121901572353</v>
      </c>
      <c r="K468" s="2">
        <f t="shared" si="34"/>
        <v>3.4935240726814034</v>
      </c>
      <c r="L468" s="2">
        <f t="shared" si="35"/>
        <v>6.4988763724140881</v>
      </c>
      <c r="M468" s="2">
        <f t="shared" si="36"/>
        <v>84.399999999999181</v>
      </c>
      <c r="N468" s="2">
        <f t="shared" si="32"/>
        <v>1.8483412322276038</v>
      </c>
    </row>
    <row r="469" spans="10:14">
      <c r="J469" s="2">
        <f t="shared" si="33"/>
        <v>1.7197078627410349</v>
      </c>
      <c r="K469" s="2">
        <f t="shared" si="34"/>
        <v>3.5034660650781735</v>
      </c>
      <c r="L469" s="2">
        <f t="shared" si="35"/>
        <v>6.5108489243081413</v>
      </c>
      <c r="M469" s="2">
        <f t="shared" si="36"/>
        <v>84.499999999999176</v>
      </c>
      <c r="N469" s="2">
        <f t="shared" si="32"/>
        <v>1.8343195266273344</v>
      </c>
    </row>
    <row r="470" spans="10:14">
      <c r="J470" s="2">
        <f t="shared" si="33"/>
        <v>1.7272472552057805</v>
      </c>
      <c r="K470" s="2">
        <f t="shared" si="34"/>
        <v>3.5134202989960213</v>
      </c>
      <c r="L470" s="2">
        <f t="shared" si="35"/>
        <v>6.5228220054451942</v>
      </c>
      <c r="M470" s="2">
        <f t="shared" si="36"/>
        <v>84.59999999999917</v>
      </c>
      <c r="N470" s="2">
        <f t="shared" si="32"/>
        <v>1.8203309692672551</v>
      </c>
    </row>
    <row r="471" spans="10:14">
      <c r="J471" s="2">
        <f t="shared" si="33"/>
        <v>1.734808402067757</v>
      </c>
      <c r="K471" s="2">
        <f t="shared" si="34"/>
        <v>3.5233867843605928</v>
      </c>
      <c r="L471" s="2">
        <f t="shared" si="35"/>
        <v>6.5347956101054807</v>
      </c>
      <c r="M471" s="2">
        <f t="shared" si="36"/>
        <v>84.699999999999164</v>
      </c>
      <c r="N471" s="2">
        <f t="shared" si="32"/>
        <v>1.8063754427391956</v>
      </c>
    </row>
    <row r="472" spans="10:14">
      <c r="J472" s="2">
        <f t="shared" si="33"/>
        <v>1.7423913711510635</v>
      </c>
      <c r="K472" s="2">
        <f t="shared" si="34"/>
        <v>3.5333655311566763</v>
      </c>
      <c r="L472" s="2">
        <f t="shared" si="35"/>
        <v>6.5467697325968794</v>
      </c>
      <c r="M472" s="2">
        <f t="shared" si="36"/>
        <v>84.799999999999159</v>
      </c>
      <c r="N472" s="2">
        <f t="shared" ref="N472:N535" si="37">IF(M472&gt;0,1000/M472-10,1000)</f>
        <v>1.7924528301887968</v>
      </c>
    </row>
    <row r="473" spans="10:14">
      <c r="J473" s="2">
        <f t="shared" si="33"/>
        <v>1.7499962306677028</v>
      </c>
      <c r="K473" s="2">
        <f t="shared" si="34"/>
        <v>3.5433565494281094</v>
      </c>
      <c r="L473" s="2">
        <f t="shared" si="35"/>
        <v>6.558744367254782</v>
      </c>
      <c r="M473" s="2">
        <f t="shared" si="36"/>
        <v>84.899999999999153</v>
      </c>
      <c r="N473" s="2">
        <f t="shared" si="37"/>
        <v>1.7785630153122494</v>
      </c>
    </row>
    <row r="474" spans="10:14">
      <c r="J474" s="2">
        <f t="shared" si="33"/>
        <v>1.757623049219623</v>
      </c>
      <c r="K474" s="2">
        <f t="shared" si="34"/>
        <v>3.5533598492777041</v>
      </c>
      <c r="L474" s="2">
        <f t="shared" si="35"/>
        <v>6.5707195084419174</v>
      </c>
      <c r="M474" s="2">
        <f t="shared" si="36"/>
        <v>84.999999999999147</v>
      </c>
      <c r="N474" s="2">
        <f t="shared" si="37"/>
        <v>1.7647058823530593</v>
      </c>
    </row>
    <row r="475" spans="10:14">
      <c r="J475" s="2">
        <f t="shared" si="33"/>
        <v>1.7652718958007825</v>
      </c>
      <c r="K475" s="2">
        <f t="shared" si="34"/>
        <v>3.5633754408671576</v>
      </c>
      <c r="L475" s="2">
        <f t="shared" si="35"/>
        <v>6.5826951505481883</v>
      </c>
      <c r="M475" s="2">
        <f t="shared" si="36"/>
        <v>85.099999999999142</v>
      </c>
      <c r="N475" s="2">
        <f t="shared" si="37"/>
        <v>1.7508813160988268</v>
      </c>
    </row>
    <row r="476" spans="10:14">
      <c r="J476" s="2">
        <f t="shared" si="33"/>
        <v>1.7729428397992317</v>
      </c>
      <c r="K476" s="2">
        <f t="shared" si="34"/>
        <v>3.5734033344169789</v>
      </c>
      <c r="L476" s="2">
        <f t="shared" si="35"/>
        <v>6.594671287990522</v>
      </c>
      <c r="M476" s="2">
        <f t="shared" si="36"/>
        <v>85.199999999999136</v>
      </c>
      <c r="N476" s="2">
        <f t="shared" si="37"/>
        <v>1.737089201878053</v>
      </c>
    </row>
    <row r="477" spans="10:14">
      <c r="J477" s="2">
        <f t="shared" si="33"/>
        <v>1.7806359509992016</v>
      </c>
      <c r="K477" s="2">
        <f t="shared" si="34"/>
        <v>3.5834435402064031</v>
      </c>
      <c r="L477" s="2">
        <f t="shared" si="35"/>
        <v>6.6066479152126991</v>
      </c>
      <c r="M477" s="2">
        <f t="shared" si="36"/>
        <v>85.29999999999913</v>
      </c>
      <c r="N477" s="2">
        <f t="shared" si="37"/>
        <v>1.7233294255569778</v>
      </c>
    </row>
    <row r="478" spans="10:14">
      <c r="J478" s="2">
        <f t="shared" si="33"/>
        <v>1.7883512995832285</v>
      </c>
      <c r="K478" s="2">
        <f t="shared" si="34"/>
        <v>3.5934960685733186</v>
      </c>
      <c r="L478" s="2">
        <f t="shared" si="35"/>
        <v>6.6186250266852067</v>
      </c>
      <c r="M478" s="2">
        <f t="shared" si="36"/>
        <v>85.399999999999125</v>
      </c>
      <c r="N478" s="2">
        <f t="shared" si="37"/>
        <v>1.7096018735364193</v>
      </c>
    </row>
    <row r="479" spans="10:14">
      <c r="J479" s="2">
        <f t="shared" si="33"/>
        <v>1.7960889561342781</v>
      </c>
      <c r="K479" s="2">
        <f t="shared" si="34"/>
        <v>3.6035609299141846</v>
      </c>
      <c r="L479" s="2">
        <f t="shared" si="35"/>
        <v>6.630602616905076</v>
      </c>
      <c r="M479" s="2">
        <f t="shared" si="36"/>
        <v>85.499999999999119</v>
      </c>
      <c r="N479" s="2">
        <f t="shared" si="37"/>
        <v>1.695906432748659</v>
      </c>
    </row>
    <row r="480" spans="10:14">
      <c r="J480" s="2">
        <f t="shared" ref="J480:J543" si="38">IF(D$2&gt;0.2*($N480),(D$2-0.2*($N480))^2/(D$2+0.8*($N480)),0)</f>
        <v>1.8038489916379044</v>
      </c>
      <c r="K480" s="2">
        <f t="shared" ref="K480:K543" si="39">IF(E$2&gt;0.2*($N480),(E$2-0.2*($N480))^2/(E$2+0.8*($N480)),0)</f>
        <v>3.6136381346839626</v>
      </c>
      <c r="L480" s="2">
        <f t="shared" ref="L480:L543" si="40">IF(F$2&gt;0.2*($N480),(F$2-0.2*($N480))^2/(F$2+0.8*($N480)),0)</f>
        <v>6.6425806803957324</v>
      </c>
      <c r="M480" s="2">
        <f t="shared" ref="M480:M543" si="41">M479+0.1</f>
        <v>85.599999999999113</v>
      </c>
      <c r="N480" s="2">
        <f t="shared" si="37"/>
        <v>1.682242990654327</v>
      </c>
    </row>
    <row r="481" spans="10:14">
      <c r="J481" s="2">
        <f t="shared" si="38"/>
        <v>1.8116314774844109</v>
      </c>
      <c r="K481" s="2">
        <f t="shared" si="39"/>
        <v>3.6237276933960398</v>
      </c>
      <c r="L481" s="2">
        <f t="shared" si="40"/>
        <v>6.6545592117068324</v>
      </c>
      <c r="M481" s="2">
        <f t="shared" si="41"/>
        <v>85.699999999999108</v>
      </c>
      <c r="N481" s="2">
        <f t="shared" si="37"/>
        <v>1.6686114352393275</v>
      </c>
    </row>
    <row r="482" spans="10:14">
      <c r="J482" s="2">
        <f t="shared" si="38"/>
        <v>1.819436485471041</v>
      </c>
      <c r="K482" s="2">
        <f t="shared" si="39"/>
        <v>3.633829616622152</v>
      </c>
      <c r="L482" s="2">
        <f t="shared" si="40"/>
        <v>6.6665382054141222</v>
      </c>
      <c r="M482" s="2">
        <f t="shared" si="41"/>
        <v>85.799999999999102</v>
      </c>
      <c r="N482" s="2">
        <f t="shared" si="37"/>
        <v>1.6550116550117764</v>
      </c>
    </row>
    <row r="483" spans="10:14">
      <c r="J483" s="2">
        <f t="shared" si="38"/>
        <v>1.8272640878041837</v>
      </c>
      <c r="K483" s="2">
        <f t="shared" si="39"/>
        <v>3.6439439149923185</v>
      </c>
      <c r="L483" s="2">
        <f t="shared" si="40"/>
        <v>6.6785176561192809</v>
      </c>
      <c r="M483" s="2">
        <f t="shared" si="41"/>
        <v>85.899999999999096</v>
      </c>
      <c r="N483" s="2">
        <f t="shared" si="37"/>
        <v>1.6414435389989581</v>
      </c>
    </row>
    <row r="484" spans="10:14">
      <c r="J484" s="2">
        <f t="shared" si="38"/>
        <v>1.8351143571016004</v>
      </c>
      <c r="K484" s="2">
        <f t="shared" si="39"/>
        <v>3.6540705991947706</v>
      </c>
      <c r="L484" s="2">
        <f t="shared" si="40"/>
        <v>6.6904975584497537</v>
      </c>
      <c r="M484" s="2">
        <f t="shared" si="41"/>
        <v>85.999999999999091</v>
      </c>
      <c r="N484" s="2">
        <f t="shared" si="37"/>
        <v>1.6279069767443097</v>
      </c>
    </row>
    <row r="485" spans="10:14">
      <c r="J485" s="2">
        <f t="shared" si="38"/>
        <v>1.8429873663946632</v>
      </c>
      <c r="K485" s="2">
        <f t="shared" si="39"/>
        <v>3.6642096799758828</v>
      </c>
      <c r="L485" s="2">
        <f t="shared" si="40"/>
        <v>6.7024779070586407</v>
      </c>
      <c r="M485" s="2">
        <f t="shared" si="41"/>
        <v>86.099999999999085</v>
      </c>
      <c r="N485" s="2">
        <f t="shared" si="37"/>
        <v>1.6144018583044204</v>
      </c>
    </row>
    <row r="486" spans="10:14">
      <c r="J486" s="2">
        <f t="shared" si="38"/>
        <v>1.850883189130617</v>
      </c>
      <c r="K486" s="2">
        <f t="shared" si="39"/>
        <v>3.6743611681400998</v>
      </c>
      <c r="L486" s="2">
        <f t="shared" si="40"/>
        <v>6.7144586966245061</v>
      </c>
      <c r="M486" s="2">
        <f t="shared" si="41"/>
        <v>86.199999999999079</v>
      </c>
      <c r="N486" s="2">
        <f t="shared" si="37"/>
        <v>1.6009280742460632</v>
      </c>
    </row>
    <row r="487" spans="10:14">
      <c r="J487" s="2">
        <f t="shared" si="38"/>
        <v>1.8588018991748645</v>
      </c>
      <c r="K487" s="2">
        <f t="shared" si="39"/>
        <v>3.6845250745498803</v>
      </c>
      <c r="L487" s="2">
        <f t="shared" si="40"/>
        <v>6.7264399218512478</v>
      </c>
      <c r="M487" s="2">
        <f t="shared" si="41"/>
        <v>86.299999999999073</v>
      </c>
      <c r="N487" s="2">
        <f t="shared" si="37"/>
        <v>1.5874855156432304</v>
      </c>
    </row>
    <row r="488" spans="10:14">
      <c r="J488" s="2">
        <f t="shared" si="38"/>
        <v>1.8667435708132645</v>
      </c>
      <c r="K488" s="2">
        <f t="shared" si="39"/>
        <v>3.694701410125627</v>
      </c>
      <c r="L488" s="2">
        <f t="shared" si="40"/>
        <v>6.7384215774679674</v>
      </c>
      <c r="M488" s="2">
        <f t="shared" si="41"/>
        <v>86.399999999999068</v>
      </c>
      <c r="N488" s="2">
        <f t="shared" si="37"/>
        <v>1.5740740740741987</v>
      </c>
    </row>
    <row r="489" spans="10:14">
      <c r="J489" s="2">
        <f t="shared" si="38"/>
        <v>1.8747082787544471</v>
      </c>
      <c r="K489" s="2">
        <f t="shared" si="39"/>
        <v>3.70489018584562</v>
      </c>
      <c r="L489" s="2">
        <f t="shared" si="40"/>
        <v>6.7504036582287927</v>
      </c>
      <c r="M489" s="2">
        <f t="shared" si="41"/>
        <v>86.499999999999062</v>
      </c>
      <c r="N489" s="2">
        <f t="shared" si="37"/>
        <v>1.5606936416186219</v>
      </c>
    </row>
    <row r="490" spans="10:14">
      <c r="J490" s="2">
        <f t="shared" si="38"/>
        <v>1.8826960981321585</v>
      </c>
      <c r="K490" s="2">
        <f t="shared" si="39"/>
        <v>3.715091412745958</v>
      </c>
      <c r="L490" s="2">
        <f t="shared" si="40"/>
        <v>6.7623861589127543</v>
      </c>
      <c r="M490" s="2">
        <f t="shared" si="41"/>
        <v>86.599999999999056</v>
      </c>
      <c r="N490" s="2">
        <f t="shared" si="37"/>
        <v>1.5473441108546293</v>
      </c>
    </row>
    <row r="491" spans="10:14">
      <c r="J491" s="2">
        <f t="shared" si="38"/>
        <v>1.8907071045076176</v>
      </c>
      <c r="K491" s="2">
        <f t="shared" si="39"/>
        <v>3.7253051019205001</v>
      </c>
      <c r="L491" s="2">
        <f t="shared" si="40"/>
        <v>6.7743690743236362</v>
      </c>
      <c r="M491" s="2">
        <f t="shared" si="41"/>
        <v>86.699999999999051</v>
      </c>
      <c r="N491" s="2">
        <f t="shared" si="37"/>
        <v>1.5340253748559505</v>
      </c>
    </row>
    <row r="492" spans="10:14">
      <c r="J492" s="2">
        <f t="shared" si="38"/>
        <v>1.8987413738718908</v>
      </c>
      <c r="K492" s="2">
        <f t="shared" si="39"/>
        <v>3.7355312645207976</v>
      </c>
      <c r="L492" s="2">
        <f t="shared" si="40"/>
        <v>6.7863523992898358</v>
      </c>
      <c r="M492" s="2">
        <f t="shared" si="41"/>
        <v>86.799999999999045</v>
      </c>
      <c r="N492" s="2">
        <f t="shared" si="37"/>
        <v>1.5207373271890674</v>
      </c>
    </row>
    <row r="493" spans="10:14">
      <c r="J493" s="2">
        <f t="shared" si="38"/>
        <v>1.9067989826482974</v>
      </c>
      <c r="K493" s="2">
        <f t="shared" si="39"/>
        <v>3.745769911756045</v>
      </c>
      <c r="L493" s="2">
        <f t="shared" si="40"/>
        <v>6.7983361286642134</v>
      </c>
      <c r="M493" s="2">
        <f t="shared" si="41"/>
        <v>86.899999999999039</v>
      </c>
      <c r="N493" s="2">
        <f t="shared" si="37"/>
        <v>1.5074798619103689</v>
      </c>
    </row>
    <row r="494" spans="10:14">
      <c r="J494" s="2">
        <f t="shared" si="38"/>
        <v>1.9148800076948194</v>
      </c>
      <c r="K494" s="2">
        <f t="shared" si="39"/>
        <v>3.7560210548930155</v>
      </c>
      <c r="L494" s="2">
        <f t="shared" si="40"/>
        <v>6.8103202573239674</v>
      </c>
      <c r="M494" s="2">
        <f t="shared" si="41"/>
        <v>86.999999999999034</v>
      </c>
      <c r="N494" s="2">
        <f t="shared" si="37"/>
        <v>1.4942528735633456</v>
      </c>
    </row>
    <row r="495" spans="10:14">
      <c r="J495" s="2">
        <f t="shared" si="38"/>
        <v>1.9229845263065466</v>
      </c>
      <c r="K495" s="2">
        <f t="shared" si="39"/>
        <v>3.7662847052560076</v>
      </c>
      <c r="L495" s="2">
        <f t="shared" si="40"/>
        <v>6.8223047801704668</v>
      </c>
      <c r="M495" s="2">
        <f t="shared" si="41"/>
        <v>87.099999999999028</v>
      </c>
      <c r="N495" s="2">
        <f t="shared" si="37"/>
        <v>1.4810562571757888</v>
      </c>
    </row>
    <row r="496" spans="10:14">
      <c r="J496" s="2">
        <f t="shared" si="38"/>
        <v>1.9311126162181338</v>
      </c>
      <c r="K496" s="2">
        <f t="shared" si="39"/>
        <v>3.7765608742267913</v>
      </c>
      <c r="L496" s="2">
        <f t="shared" si="40"/>
        <v>6.8342896921291532</v>
      </c>
      <c r="M496" s="2">
        <f t="shared" si="41"/>
        <v>87.199999999999022</v>
      </c>
      <c r="N496" s="2">
        <f t="shared" si="37"/>
        <v>1.4678899082570087</v>
      </c>
    </row>
    <row r="497" spans="10:14">
      <c r="J497" s="2">
        <f t="shared" si="38"/>
        <v>1.9392643556062779</v>
      </c>
      <c r="K497" s="2">
        <f t="shared" si="39"/>
        <v>3.7868495732445502</v>
      </c>
      <c r="L497" s="2">
        <f t="shared" si="40"/>
        <v>6.8462749881493581</v>
      </c>
      <c r="M497" s="2">
        <f t="shared" si="41"/>
        <v>87.299999999999017</v>
      </c>
      <c r="N497" s="2">
        <f t="shared" si="37"/>
        <v>1.4547537227950897</v>
      </c>
    </row>
    <row r="498" spans="10:14">
      <c r="J498" s="2">
        <f t="shared" si="38"/>
        <v>1.9474398230922239</v>
      </c>
      <c r="K498" s="2">
        <f t="shared" si="39"/>
        <v>3.797150813805835</v>
      </c>
      <c r="L498" s="2">
        <f t="shared" si="40"/>
        <v>6.8582606632042049</v>
      </c>
      <c r="M498" s="2">
        <f t="shared" si="41"/>
        <v>87.399999999999011</v>
      </c>
      <c r="N498" s="2">
        <f t="shared" si="37"/>
        <v>1.4416475972541338</v>
      </c>
    </row>
    <row r="499" spans="10:14">
      <c r="J499" s="2">
        <f t="shared" si="38"/>
        <v>1.9556390977442792</v>
      </c>
      <c r="K499" s="2">
        <f t="shared" si="39"/>
        <v>3.8074646074645053</v>
      </c>
      <c r="L499" s="2">
        <f t="shared" si="40"/>
        <v>6.8702467122904434</v>
      </c>
      <c r="M499" s="2">
        <f t="shared" si="41"/>
        <v>87.499999999999005</v>
      </c>
      <c r="N499" s="2">
        <f t="shared" si="37"/>
        <v>1.4285714285715585</v>
      </c>
    </row>
    <row r="500" spans="10:14">
      <c r="J500" s="2">
        <f t="shared" si="38"/>
        <v>1.963862259080362</v>
      </c>
      <c r="K500" s="2">
        <f t="shared" si="39"/>
        <v>3.8177909658316853</v>
      </c>
      <c r="L500" s="2">
        <f t="shared" si="40"/>
        <v>6.8822331304283333</v>
      </c>
      <c r="M500" s="2">
        <f t="shared" si="41"/>
        <v>87.599999999999</v>
      </c>
      <c r="N500" s="2">
        <f t="shared" si="37"/>
        <v>1.4155251141553808</v>
      </c>
    </row>
    <row r="501" spans="10:14">
      <c r="J501" s="2">
        <f t="shared" si="38"/>
        <v>1.9721093870705606</v>
      </c>
      <c r="K501" s="2">
        <f t="shared" si="39"/>
        <v>3.8281299005757146</v>
      </c>
      <c r="L501" s="2">
        <f t="shared" si="40"/>
        <v>6.8942199126615042</v>
      </c>
      <c r="M501" s="2">
        <f t="shared" si="41"/>
        <v>87.699999999998994</v>
      </c>
      <c r="N501" s="2">
        <f t="shared" si="37"/>
        <v>1.4025085518815441</v>
      </c>
    </row>
    <row r="502" spans="10:14">
      <c r="J502" s="2">
        <f t="shared" si="38"/>
        <v>1.9803805621397215</v>
      </c>
      <c r="K502" s="2">
        <f t="shared" si="39"/>
        <v>3.8384814234220923</v>
      </c>
      <c r="L502" s="2">
        <f t="shared" si="40"/>
        <v>6.9062070540568152</v>
      </c>
      <c r="M502" s="2">
        <f t="shared" si="41"/>
        <v>87.799999999998988</v>
      </c>
      <c r="N502" s="2">
        <f t="shared" si="37"/>
        <v>1.3895216400912478</v>
      </c>
    </row>
    <row r="503" spans="10:14">
      <c r="J503" s="2">
        <f t="shared" si="38"/>
        <v>1.9886758651700553</v>
      </c>
      <c r="K503" s="2">
        <f t="shared" si="39"/>
        <v>3.8488455461534419</v>
      </c>
      <c r="L503" s="2">
        <f t="shared" si="40"/>
        <v>6.918194549704241</v>
      </c>
      <c r="M503" s="2">
        <f t="shared" si="41"/>
        <v>87.899999999998983</v>
      </c>
      <c r="N503" s="2">
        <f t="shared" si="37"/>
        <v>1.3765642775883009</v>
      </c>
    </row>
    <row r="504" spans="10:14">
      <c r="J504" s="2">
        <f t="shared" si="38"/>
        <v>1.9969953775037665</v>
      </c>
      <c r="K504" s="2">
        <f t="shared" si="39"/>
        <v>3.8592222806094574</v>
      </c>
      <c r="L504" s="2">
        <f t="shared" si="40"/>
        <v>6.9301823947167183</v>
      </c>
      <c r="M504" s="2">
        <f t="shared" si="41"/>
        <v>87.999999999998977</v>
      </c>
      <c r="N504" s="2">
        <f t="shared" si="37"/>
        <v>1.3636363636364965</v>
      </c>
    </row>
    <row r="505" spans="10:14">
      <c r="J505" s="2">
        <f t="shared" si="38"/>
        <v>2.0053391809456991</v>
      </c>
      <c r="K505" s="2">
        <f t="shared" si="39"/>
        <v>3.8696116386868624</v>
      </c>
      <c r="L505" s="2">
        <f t="shared" si="40"/>
        <v>6.9421705842300296</v>
      </c>
      <c r="M505" s="2">
        <f t="shared" si="41"/>
        <v>88.099999999998971</v>
      </c>
      <c r="N505" s="2">
        <f t="shared" si="37"/>
        <v>1.3507377979570006</v>
      </c>
    </row>
    <row r="506" spans="10:14">
      <c r="J506" s="2">
        <f t="shared" si="38"/>
        <v>2.0137073577660161</v>
      </c>
      <c r="K506" s="2">
        <f t="shared" si="39"/>
        <v>3.880013632339371</v>
      </c>
      <c r="L506" s="2">
        <f t="shared" si="40"/>
        <v>6.9541591134026737</v>
      </c>
      <c r="M506" s="2">
        <f t="shared" si="41"/>
        <v>88.199999999998965</v>
      </c>
      <c r="N506" s="2">
        <f t="shared" si="37"/>
        <v>1.3378684807257564</v>
      </c>
    </row>
    <row r="507" spans="10:14">
      <c r="J507" s="2">
        <f t="shared" si="38"/>
        <v>2.022099990702888</v>
      </c>
      <c r="K507" s="2">
        <f t="shared" si="39"/>
        <v>3.8904282735776317</v>
      </c>
      <c r="L507" s="2">
        <f t="shared" si="40"/>
        <v>6.9661479774157238</v>
      </c>
      <c r="M507" s="2">
        <f t="shared" si="41"/>
        <v>88.29999999999896</v>
      </c>
      <c r="N507" s="2">
        <f t="shared" si="37"/>
        <v>1.3250283125709146</v>
      </c>
    </row>
    <row r="508" spans="10:14">
      <c r="J508" s="2">
        <f t="shared" si="38"/>
        <v>2.0305171629652166</v>
      </c>
      <c r="K508" s="2">
        <f t="shared" si="39"/>
        <v>3.9008555744692033</v>
      </c>
      <c r="L508" s="2">
        <f t="shared" si="40"/>
        <v>6.9781371714727127</v>
      </c>
      <c r="M508" s="2">
        <f t="shared" si="41"/>
        <v>88.399999999998954</v>
      </c>
      <c r="N508" s="2">
        <f t="shared" si="37"/>
        <v>1.3122171945702696</v>
      </c>
    </row>
    <row r="509" spans="10:14">
      <c r="J509" s="2">
        <f t="shared" si="38"/>
        <v>2.0389589582353684</v>
      </c>
      <c r="K509" s="2">
        <f t="shared" si="39"/>
        <v>3.9112955471385056</v>
      </c>
      <c r="L509" s="2">
        <f t="shared" si="40"/>
        <v>6.9901266907995092</v>
      </c>
      <c r="M509" s="2">
        <f t="shared" si="41"/>
        <v>88.499999999998948</v>
      </c>
      <c r="N509" s="2">
        <f t="shared" si="37"/>
        <v>1.2994350282487215</v>
      </c>
    </row>
    <row r="510" spans="10:14">
      <c r="J510" s="2">
        <f t="shared" si="38"/>
        <v>2.0474254606719455</v>
      </c>
      <c r="K510" s="2">
        <f t="shared" si="39"/>
        <v>3.9217482037667857</v>
      </c>
      <c r="L510" s="2">
        <f t="shared" si="40"/>
        <v>7.0021165306441766</v>
      </c>
      <c r="M510" s="2">
        <f t="shared" si="41"/>
        <v>88.599999999998943</v>
      </c>
      <c r="N510" s="2">
        <f t="shared" si="37"/>
        <v>1.2866817155757548</v>
      </c>
    </row>
    <row r="511" spans="10:14">
      <c r="J511" s="2">
        <f t="shared" si="38"/>
        <v>2.0559167549125643</v>
      </c>
      <c r="K511" s="2">
        <f t="shared" si="39"/>
        <v>3.9322135565920706</v>
      </c>
      <c r="L511" s="2">
        <f t="shared" si="40"/>
        <v>7.0141066862768557</v>
      </c>
      <c r="M511" s="2">
        <f t="shared" si="41"/>
        <v>88.699999999998937</v>
      </c>
      <c r="N511" s="2">
        <f t="shared" si="37"/>
        <v>1.273957158962931</v>
      </c>
    </row>
    <row r="512" spans="10:14">
      <c r="J512" s="2">
        <f t="shared" si="38"/>
        <v>2.0644329260766701</v>
      </c>
      <c r="K512" s="2">
        <f t="shared" si="39"/>
        <v>3.9426916179091478</v>
      </c>
      <c r="L512" s="2">
        <f t="shared" si="40"/>
        <v>7.0260971529896432</v>
      </c>
      <c r="M512" s="2">
        <f t="shared" si="41"/>
        <v>88.799999999998931</v>
      </c>
      <c r="N512" s="2">
        <f t="shared" si="37"/>
        <v>1.2612612612613976</v>
      </c>
    </row>
    <row r="513" spans="10:14">
      <c r="J513" s="2">
        <f t="shared" si="38"/>
        <v>2.0729740597683692</v>
      </c>
      <c r="K513" s="2">
        <f t="shared" si="39"/>
        <v>3.9531824000695175</v>
      </c>
      <c r="L513" s="2">
        <f t="shared" si="40"/>
        <v>7.0380879260964662</v>
      </c>
      <c r="M513" s="2">
        <f t="shared" si="41"/>
        <v>88.899999999998926</v>
      </c>
      <c r="N513" s="2">
        <f t="shared" si="37"/>
        <v>1.2485939257594154</v>
      </c>
    </row>
    <row r="514" spans="10:14">
      <c r="J514" s="2">
        <f t="shared" si="38"/>
        <v>2.0815402420792823</v>
      </c>
      <c r="K514" s="2">
        <f t="shared" si="39"/>
        <v>3.9636859154813529</v>
      </c>
      <c r="L514" s="2">
        <f t="shared" si="40"/>
        <v>7.0500790009329508</v>
      </c>
      <c r="M514" s="2">
        <f t="shared" si="41"/>
        <v>88.99999999999892</v>
      </c>
      <c r="N514" s="2">
        <f t="shared" si="37"/>
        <v>1.2359550561799111</v>
      </c>
    </row>
    <row r="515" spans="10:14">
      <c r="J515" s="2">
        <f t="shared" si="38"/>
        <v>2.0901315595914287</v>
      </c>
      <c r="K515" s="2">
        <f t="shared" si="39"/>
        <v>3.9742021766094835</v>
      </c>
      <c r="L515" s="2">
        <f t="shared" si="40"/>
        <v>7.062070372856315</v>
      </c>
      <c r="M515" s="2">
        <f t="shared" si="41"/>
        <v>89.099999999998914</v>
      </c>
      <c r="N515" s="2">
        <f t="shared" si="37"/>
        <v>1.2233445566780272</v>
      </c>
    </row>
    <row r="516" spans="10:14">
      <c r="J516" s="2">
        <f t="shared" si="38"/>
        <v>2.0987480993801295</v>
      </c>
      <c r="K516" s="2">
        <f t="shared" si="39"/>
        <v>3.9847311959753542</v>
      </c>
      <c r="L516" s="2">
        <f t="shared" si="40"/>
        <v>7.0740620372452376</v>
      </c>
      <c r="M516" s="2">
        <f t="shared" si="41"/>
        <v>89.199999999998909</v>
      </c>
      <c r="N516" s="2">
        <f t="shared" si="37"/>
        <v>1.2107623318387031</v>
      </c>
    </row>
    <row r="517" spans="10:14">
      <c r="J517" s="2">
        <f t="shared" si="38"/>
        <v>2.1073899490169383</v>
      </c>
      <c r="K517" s="2">
        <f t="shared" si="39"/>
        <v>3.9952729861569969</v>
      </c>
      <c r="L517" s="2">
        <f t="shared" si="40"/>
        <v>7.0860539894997432</v>
      </c>
      <c r="M517" s="2">
        <f t="shared" si="41"/>
        <v>89.299999999998903</v>
      </c>
      <c r="N517" s="2">
        <f t="shared" si="37"/>
        <v>1.1982082866742694</v>
      </c>
    </row>
    <row r="518" spans="10:14">
      <c r="J518" s="2">
        <f t="shared" si="38"/>
        <v>2.1160571965725876</v>
      </c>
      <c r="K518" s="2">
        <f t="shared" si="39"/>
        <v>4.0058275597889921</v>
      </c>
      <c r="L518" s="2">
        <f t="shared" si="40"/>
        <v>7.0980462250410703</v>
      </c>
      <c r="M518" s="2">
        <f t="shared" si="41"/>
        <v>89.399999999998897</v>
      </c>
      <c r="N518" s="2">
        <f t="shared" si="37"/>
        <v>1.1856823266220626</v>
      </c>
    </row>
    <row r="519" spans="10:14">
      <c r="J519" s="2">
        <f t="shared" si="38"/>
        <v>2.1247499306199793</v>
      </c>
      <c r="K519" s="2">
        <f t="shared" si="39"/>
        <v>4.0163949295624528</v>
      </c>
      <c r="L519" s="2">
        <f t="shared" si="40"/>
        <v>7.1100387393115776</v>
      </c>
      <c r="M519" s="2">
        <f t="shared" si="41"/>
        <v>89.499999999998892</v>
      </c>
      <c r="N519" s="2">
        <f t="shared" si="37"/>
        <v>1.1731843575420378</v>
      </c>
    </row>
    <row r="520" spans="10:14">
      <c r="J520" s="2">
        <f t="shared" si="38"/>
        <v>2.1334682402371739</v>
      </c>
      <c r="K520" s="2">
        <f t="shared" si="39"/>
        <v>4.0269751082249901</v>
      </c>
      <c r="L520" s="2">
        <f t="shared" si="40"/>
        <v>7.1220315277745962</v>
      </c>
      <c r="M520" s="2">
        <f t="shared" si="41"/>
        <v>89.599999999998886</v>
      </c>
      <c r="N520" s="2">
        <f t="shared" si="37"/>
        <v>1.160714285714425</v>
      </c>
    </row>
    <row r="521" spans="10:14">
      <c r="J521" s="2">
        <f t="shared" si="38"/>
        <v>2.1422122150104292</v>
      </c>
      <c r="K521" s="2">
        <f t="shared" si="39"/>
        <v>4.0375681085806869</v>
      </c>
      <c r="L521" s="2">
        <f t="shared" si="40"/>
        <v>7.1340245859143323</v>
      </c>
      <c r="M521" s="2">
        <f t="shared" si="41"/>
        <v>89.69999999999888</v>
      </c>
      <c r="N521" s="2">
        <f t="shared" si="37"/>
        <v>1.1482720178373746</v>
      </c>
    </row>
    <row r="522" spans="10:14">
      <c r="J522" s="2">
        <f t="shared" si="38"/>
        <v>2.1509819450372496</v>
      </c>
      <c r="K522" s="2">
        <f t="shared" si="39"/>
        <v>4.048173943490073</v>
      </c>
      <c r="L522" s="2">
        <f t="shared" si="40"/>
        <v>7.1460179092357494</v>
      </c>
      <c r="M522" s="2">
        <f t="shared" si="41"/>
        <v>89.799999999998875</v>
      </c>
      <c r="N522" s="2">
        <f t="shared" si="37"/>
        <v>1.1358574610246386</v>
      </c>
    </row>
    <row r="523" spans="10:14">
      <c r="J523" s="2">
        <f t="shared" si="38"/>
        <v>2.1597775209294614</v>
      </c>
      <c r="K523" s="2">
        <f t="shared" si="39"/>
        <v>4.0587926258701001</v>
      </c>
      <c r="L523" s="2">
        <f t="shared" si="40"/>
        <v>7.1580114932644454</v>
      </c>
      <c r="M523" s="2">
        <f t="shared" si="41"/>
        <v>89.899999999998869</v>
      </c>
      <c r="N523" s="2">
        <f t="shared" si="37"/>
        <v>1.1234705228032542</v>
      </c>
    </row>
    <row r="524" spans="10:14">
      <c r="J524" s="2">
        <f t="shared" si="38"/>
        <v>2.1685990338163248</v>
      </c>
      <c r="K524" s="2">
        <f t="shared" si="39"/>
        <v>4.0694241686941215</v>
      </c>
      <c r="L524" s="2">
        <f t="shared" si="40"/>
        <v>7.1700053335465395</v>
      </c>
      <c r="M524" s="2">
        <f t="shared" si="41"/>
        <v>89.999999999998863</v>
      </c>
      <c r="N524" s="2">
        <f t="shared" si="37"/>
        <v>1.111111111111251</v>
      </c>
    </row>
    <row r="525" spans="10:14">
      <c r="J525" s="2">
        <f t="shared" si="38"/>
        <v>2.17744657534766</v>
      </c>
      <c r="K525" s="2">
        <f t="shared" si="39"/>
        <v>4.0800685849918619</v>
      </c>
      <c r="L525" s="2">
        <f t="shared" si="40"/>
        <v>7.1819994256485602</v>
      </c>
      <c r="M525" s="2">
        <f t="shared" si="41"/>
        <v>90.099999999998857</v>
      </c>
      <c r="N525" s="2">
        <f t="shared" si="37"/>
        <v>1.0987791342953681</v>
      </c>
    </row>
    <row r="526" spans="10:14">
      <c r="J526" s="2">
        <f t="shared" si="38"/>
        <v>2.1863202376970041</v>
      </c>
      <c r="K526" s="2">
        <f t="shared" si="39"/>
        <v>4.0907258878494064</v>
      </c>
      <c r="L526" s="2">
        <f t="shared" si="40"/>
        <v>7.1939937651573374</v>
      </c>
      <c r="M526" s="2">
        <f t="shared" si="41"/>
        <v>90.199999999998852</v>
      </c>
      <c r="N526" s="2">
        <f t="shared" si="37"/>
        <v>1.0864745011087891</v>
      </c>
    </row>
    <row r="527" spans="10:14">
      <c r="J527" s="2">
        <f t="shared" si="38"/>
        <v>2.1952201135647975</v>
      </c>
      <c r="K527" s="2">
        <f t="shared" si="39"/>
        <v>4.101396090409172</v>
      </c>
      <c r="L527" s="2">
        <f t="shared" si="40"/>
        <v>7.2059883476798774</v>
      </c>
      <c r="M527" s="2">
        <f t="shared" si="41"/>
        <v>90.299999999998846</v>
      </c>
      <c r="N527" s="2">
        <f t="shared" si="37"/>
        <v>1.0741971207088898</v>
      </c>
    </row>
    <row r="528" spans="10:14">
      <c r="J528" s="2">
        <f t="shared" si="38"/>
        <v>2.204146296181591</v>
      </c>
      <c r="K528" s="2">
        <f t="shared" si="39"/>
        <v>4.1120792058698923</v>
      </c>
      <c r="L528" s="2">
        <f t="shared" si="40"/>
        <v>7.2179831688432596</v>
      </c>
      <c r="M528" s="2">
        <f t="shared" si="41"/>
        <v>90.39999999999884</v>
      </c>
      <c r="N528" s="2">
        <f t="shared" si="37"/>
        <v>1.0619469026550092</v>
      </c>
    </row>
    <row r="529" spans="10:14">
      <c r="J529" s="2">
        <f t="shared" si="38"/>
        <v>2.2130988793112825</v>
      </c>
      <c r="K529" s="2">
        <f t="shared" si="39"/>
        <v>4.1227752474865991</v>
      </c>
      <c r="L529" s="2">
        <f t="shared" si="40"/>
        <v>7.2299782242945305</v>
      </c>
      <c r="M529" s="2">
        <f t="shared" si="41"/>
        <v>90.499999999998835</v>
      </c>
      <c r="N529" s="2">
        <f t="shared" si="37"/>
        <v>1.0497237569062197</v>
      </c>
    </row>
    <row r="530" spans="10:14">
      <c r="J530" s="2">
        <f t="shared" si="38"/>
        <v>2.2220779572543843</v>
      </c>
      <c r="K530" s="2">
        <f t="shared" si="39"/>
        <v>4.1334842285705999</v>
      </c>
      <c r="L530" s="2">
        <f t="shared" si="40"/>
        <v>7.2419735097005731</v>
      </c>
      <c r="M530" s="2">
        <f t="shared" si="41"/>
        <v>90.599999999998829</v>
      </c>
      <c r="N530" s="2">
        <f t="shared" si="37"/>
        <v>1.037527593819128</v>
      </c>
    </row>
    <row r="531" spans="10:14">
      <c r="J531" s="2">
        <f t="shared" si="38"/>
        <v>2.2310836248513128</v>
      </c>
      <c r="K531" s="2">
        <f t="shared" si="39"/>
        <v>4.144206162489473</v>
      </c>
      <c r="L531" s="2">
        <f t="shared" si="40"/>
        <v>7.2539690207480252</v>
      </c>
      <c r="M531" s="2">
        <f t="shared" si="41"/>
        <v>90.699999999998823</v>
      </c>
      <c r="N531" s="2">
        <f t="shared" si="37"/>
        <v>1.0253583241456781</v>
      </c>
    </row>
    <row r="532" spans="10:14">
      <c r="J532" s="2">
        <f t="shared" si="38"/>
        <v>2.240115977485706</v>
      </c>
      <c r="K532" s="2">
        <f t="shared" si="39"/>
        <v>4.1549410626670413</v>
      </c>
      <c r="L532" s="2">
        <f t="shared" si="40"/>
        <v>7.2659647531431473</v>
      </c>
      <c r="M532" s="2">
        <f t="shared" si="41"/>
        <v>90.799999999998818</v>
      </c>
      <c r="N532" s="2">
        <f t="shared" si="37"/>
        <v>1.0132158590309803</v>
      </c>
    </row>
    <row r="533" spans="10:14">
      <c r="J533" s="2">
        <f t="shared" si="38"/>
        <v>2.249175111087772</v>
      </c>
      <c r="K533" s="2">
        <f t="shared" si="39"/>
        <v>4.1656889425833583</v>
      </c>
      <c r="L533" s="2">
        <f t="shared" si="40"/>
        <v>7.2779607026117255</v>
      </c>
      <c r="M533" s="2">
        <f t="shared" si="41"/>
        <v>90.899999999998812</v>
      </c>
      <c r="N533" s="2">
        <f t="shared" si="37"/>
        <v>1.0011001100111443</v>
      </c>
    </row>
    <row r="534" spans="10:14">
      <c r="J534" s="2">
        <f t="shared" si="38"/>
        <v>2.2582611221376658</v>
      </c>
      <c r="K534" s="2">
        <f t="shared" si="39"/>
        <v>4.1764498157747063</v>
      </c>
      <c r="L534" s="2">
        <f t="shared" si="40"/>
        <v>7.2899568648989641</v>
      </c>
      <c r="M534" s="2">
        <f t="shared" si="41"/>
        <v>90.999999999998806</v>
      </c>
      <c r="N534" s="2">
        <f t="shared" si="37"/>
        <v>0.98901098901113293</v>
      </c>
    </row>
    <row r="535" spans="10:14">
      <c r="J535" s="2">
        <f t="shared" si="38"/>
        <v>2.2673741076688891</v>
      </c>
      <c r="K535" s="2">
        <f t="shared" si="39"/>
        <v>4.1872236958335698</v>
      </c>
      <c r="L535" s="2">
        <f t="shared" si="40"/>
        <v>7.3019532357693766</v>
      </c>
      <c r="M535" s="2">
        <f t="shared" si="41"/>
        <v>91.099999999998801</v>
      </c>
      <c r="N535" s="2">
        <f t="shared" si="37"/>
        <v>0.97694840834262564</v>
      </c>
    </row>
    <row r="536" spans="10:14">
      <c r="J536" s="2">
        <f t="shared" si="38"/>
        <v>2.2765141652717267</v>
      </c>
      <c r="K536" s="2">
        <f t="shared" si="39"/>
        <v>4.1980105964086363</v>
      </c>
      <c r="L536" s="2">
        <f t="shared" si="40"/>
        <v>7.3139498110066743</v>
      </c>
      <c r="M536" s="2">
        <f t="shared" si="41"/>
        <v>91.199999999998795</v>
      </c>
      <c r="N536" s="2">
        <f t="shared" ref="N536:N599" si="42">IF(M536&gt;0,1000/M536-10,1000)</f>
        <v>0.96491228070189905</v>
      </c>
    </row>
    <row r="537" spans="10:14">
      <c r="J537" s="2">
        <f t="shared" si="38"/>
        <v>2.2856813930967026</v>
      </c>
      <c r="K537" s="2">
        <f t="shared" si="39"/>
        <v>4.2088105312047777</v>
      </c>
      <c r="L537" s="2">
        <f t="shared" si="40"/>
        <v>7.3259465864136777</v>
      </c>
      <c r="M537" s="2">
        <f t="shared" si="41"/>
        <v>91.299999999998789</v>
      </c>
      <c r="N537" s="2">
        <f t="shared" si="42"/>
        <v>0.95290251916772384</v>
      </c>
    </row>
    <row r="538" spans="10:14">
      <c r="J538" s="2">
        <f t="shared" si="38"/>
        <v>2.2948758898580728</v>
      </c>
      <c r="K538" s="2">
        <f t="shared" si="39"/>
        <v>4.2196235139830423</v>
      </c>
      <c r="L538" s="2">
        <f t="shared" si="40"/>
        <v>7.3379435578121877</v>
      </c>
      <c r="M538" s="2">
        <f t="shared" si="41"/>
        <v>91.399999999998784</v>
      </c>
      <c r="N538" s="2">
        <f t="shared" si="42"/>
        <v>0.94091903719927039</v>
      </c>
    </row>
    <row r="539" spans="10:14">
      <c r="J539" s="2">
        <f t="shared" si="38"/>
        <v>2.3040977548373465</v>
      </c>
      <c r="K539" s="2">
        <f t="shared" si="39"/>
        <v>4.2304495585606539</v>
      </c>
      <c r="L539" s="2">
        <f t="shared" si="40"/>
        <v>7.3499407210429064</v>
      </c>
      <c r="M539" s="2">
        <f t="shared" si="41"/>
        <v>91.499999999998778</v>
      </c>
      <c r="N539" s="2">
        <f t="shared" si="42"/>
        <v>0.92896174863402514</v>
      </c>
    </row>
    <row r="540" spans="10:14">
      <c r="J540" s="2">
        <f t="shared" si="38"/>
        <v>2.313347087886831</v>
      </c>
      <c r="K540" s="2">
        <f t="shared" si="39"/>
        <v>4.2412886788109931</v>
      </c>
      <c r="L540" s="2">
        <f t="shared" si="40"/>
        <v>7.3619380719653149</v>
      </c>
      <c r="M540" s="2">
        <f t="shared" si="41"/>
        <v>91.599999999998772</v>
      </c>
      <c r="N540" s="2">
        <f t="shared" si="42"/>
        <v>0.91703056768573532</v>
      </c>
    </row>
    <row r="541" spans="10:14">
      <c r="J541" s="2">
        <f t="shared" si="38"/>
        <v>2.322623989433211</v>
      </c>
      <c r="K541" s="2">
        <f t="shared" si="39"/>
        <v>4.2521408886636021</v>
      </c>
      <c r="L541" s="2">
        <f t="shared" si="40"/>
        <v>7.3739356064575814</v>
      </c>
      <c r="M541" s="2">
        <f t="shared" si="41"/>
        <v>91.699999999998766</v>
      </c>
      <c r="N541" s="2">
        <f t="shared" si="42"/>
        <v>0.90512540894235016</v>
      </c>
    </row>
    <row r="542" spans="10:14">
      <c r="J542" s="2">
        <f t="shared" si="38"/>
        <v>2.3319285604811664</v>
      </c>
      <c r="K542" s="2">
        <f t="shared" si="39"/>
        <v>4.2630062021041706</v>
      </c>
      <c r="L542" s="2">
        <f t="shared" si="40"/>
        <v>7.3859333204164539</v>
      </c>
      <c r="M542" s="2">
        <f t="shared" si="41"/>
        <v>91.799999999998761</v>
      </c>
      <c r="N542" s="2">
        <f t="shared" si="42"/>
        <v>0.89324618736398165</v>
      </c>
    </row>
    <row r="543" spans="10:14">
      <c r="J543" s="2">
        <f t="shared" si="38"/>
        <v>2.3412609026169977</v>
      </c>
      <c r="K543" s="2">
        <f t="shared" si="39"/>
        <v>4.2738846331745339</v>
      </c>
      <c r="L543" s="2">
        <f t="shared" si="40"/>
        <v>7.3979312097571643</v>
      </c>
      <c r="M543" s="2">
        <f t="shared" si="41"/>
        <v>91.899999999998755</v>
      </c>
      <c r="N543" s="2">
        <f t="shared" si="42"/>
        <v>0.88139281828088656</v>
      </c>
    </row>
    <row r="544" spans="10:14">
      <c r="J544" s="2">
        <f t="shared" ref="J544:J607" si="43">IF(D$2&gt;0.2*($N544),(D$2-0.2*($N544))^2/(D$2+0.8*($N544)),0)</f>
        <v>2.3506211180123056</v>
      </c>
      <c r="K544" s="2">
        <f t="shared" ref="K544:K607" si="44">IF(E$2&gt;0.2*($N544),(E$2-0.2*($N544))^2/(E$2+0.8*($N544)),0)</f>
        <v>4.2847761959726745</v>
      </c>
      <c r="L544" s="2">
        <f t="shared" ref="L544:L607" si="45">IF(F$2&gt;0.2*($N544),(F$2-0.2*($N544))^2/(F$2+0.8*($N544)),0)</f>
        <v>7.4099292704133211</v>
      </c>
      <c r="M544" s="2">
        <f t="shared" ref="M544:M607" si="46">M543+0.1</f>
        <v>91.999999999998749</v>
      </c>
      <c r="N544" s="2">
        <f t="shared" si="42"/>
        <v>0.86956521739145209</v>
      </c>
    </row>
    <row r="545" spans="10:14">
      <c r="J545" s="2">
        <f t="shared" si="43"/>
        <v>2.3600093094276913</v>
      </c>
      <c r="K545" s="2">
        <f t="shared" si="44"/>
        <v>4.2956809046527109</v>
      </c>
      <c r="L545" s="2">
        <f t="shared" si="45"/>
        <v>7.4219274983368146</v>
      </c>
      <c r="M545" s="2">
        <f t="shared" si="46"/>
        <v>92.099999999998744</v>
      </c>
      <c r="N545" s="2">
        <f t="shared" si="42"/>
        <v>0.85776330076019214</v>
      </c>
    </row>
    <row r="546" spans="10:14">
      <c r="J546" s="2">
        <f t="shared" si="43"/>
        <v>2.3694255802164896</v>
      </c>
      <c r="K546" s="2">
        <f t="shared" si="44"/>
        <v>4.3065987734249047</v>
      </c>
      <c r="L546" s="2">
        <f t="shared" si="45"/>
        <v>7.4339258894977167</v>
      </c>
      <c r="M546" s="2">
        <f t="shared" si="46"/>
        <v>92.199999999998738</v>
      </c>
      <c r="N546" s="2">
        <f t="shared" si="42"/>
        <v>0.84598698481576662</v>
      </c>
    </row>
    <row r="547" spans="10:14">
      <c r="J547" s="2">
        <f t="shared" si="43"/>
        <v>2.3788700343285289</v>
      </c>
      <c r="K547" s="2">
        <f t="shared" si="44"/>
        <v>4.3175298165556519</v>
      </c>
      <c r="L547" s="2">
        <f t="shared" si="45"/>
        <v>7.4459244398841768</v>
      </c>
      <c r="M547" s="2">
        <f t="shared" si="46"/>
        <v>92.299999999998732</v>
      </c>
      <c r="N547" s="2">
        <f t="shared" si="42"/>
        <v>0.83423618634901153</v>
      </c>
    </row>
    <row r="548" spans="10:14">
      <c r="J548" s="2">
        <f t="shared" si="43"/>
        <v>2.3883427763139298</v>
      </c>
      <c r="K548" s="2">
        <f t="shared" si="44"/>
        <v>4.3284740483674939</v>
      </c>
      <c r="L548" s="2">
        <f t="shared" si="45"/>
        <v>7.4579231455023391</v>
      </c>
      <c r="M548" s="2">
        <f t="shared" si="46"/>
        <v>92.399999999998727</v>
      </c>
      <c r="N548" s="2">
        <f t="shared" si="42"/>
        <v>0.82251082251097252</v>
      </c>
    </row>
    <row r="549" spans="10:14">
      <c r="J549" s="2">
        <f t="shared" si="43"/>
        <v>2.3978439113269361</v>
      </c>
      <c r="K549" s="2">
        <f t="shared" si="44"/>
        <v>4.3394314832391068</v>
      </c>
      <c r="L549" s="2">
        <f t="shared" si="45"/>
        <v>7.4699220023762232</v>
      </c>
      <c r="M549" s="2">
        <f t="shared" si="46"/>
        <v>92.499999999998721</v>
      </c>
      <c r="N549" s="2">
        <f t="shared" si="42"/>
        <v>0.81081081081095974</v>
      </c>
    </row>
    <row r="550" spans="10:14">
      <c r="J550" s="2">
        <f t="shared" si="43"/>
        <v>2.4073735451297686</v>
      </c>
      <c r="K550" s="2">
        <f t="shared" si="44"/>
        <v>4.3504021356053091</v>
      </c>
      <c r="L550" s="2">
        <f t="shared" si="45"/>
        <v>7.4819210065476431</v>
      </c>
      <c r="M550" s="2">
        <f t="shared" si="46"/>
        <v>92.599999999998715</v>
      </c>
      <c r="N550" s="2">
        <f t="shared" si="42"/>
        <v>0.79913606911462054</v>
      </c>
    </row>
    <row r="551" spans="10:14">
      <c r="J551" s="2">
        <f t="shared" si="43"/>
        <v>2.4169317840965263</v>
      </c>
      <c r="K551" s="2">
        <f t="shared" si="44"/>
        <v>4.3613860199570684</v>
      </c>
      <c r="L551" s="2">
        <f t="shared" si="45"/>
        <v>7.4939201540761093</v>
      </c>
      <c r="M551" s="2">
        <f t="shared" si="46"/>
        <v>92.69999999999871</v>
      </c>
      <c r="N551" s="2">
        <f t="shared" si="42"/>
        <v>0.787486515642005</v>
      </c>
    </row>
    <row r="552" spans="10:14">
      <c r="J552" s="2">
        <f t="shared" si="43"/>
        <v>2.4265187352171056</v>
      </c>
      <c r="K552" s="2">
        <f t="shared" si="44"/>
        <v>4.3723831508414985</v>
      </c>
      <c r="L552" s="2">
        <f t="shared" si="45"/>
        <v>7.5059194410387304</v>
      </c>
      <c r="M552" s="2">
        <f t="shared" si="46"/>
        <v>92.799999999998704</v>
      </c>
      <c r="N552" s="2">
        <f t="shared" si="42"/>
        <v>0.77586206896566701</v>
      </c>
    </row>
    <row r="553" spans="10:14">
      <c r="J553" s="2">
        <f t="shared" si="43"/>
        <v>2.4361345061011641</v>
      </c>
      <c r="K553" s="2">
        <f t="shared" si="44"/>
        <v>4.3833935428618718</v>
      </c>
      <c r="L553" s="2">
        <f t="shared" si="45"/>
        <v>7.5179188635301175</v>
      </c>
      <c r="M553" s="2">
        <f t="shared" si="46"/>
        <v>92.899999999998698</v>
      </c>
      <c r="N553" s="2">
        <f t="shared" si="42"/>
        <v>0.76426264800876176</v>
      </c>
    </row>
    <row r="554" spans="10:14">
      <c r="J554" s="2">
        <f t="shared" si="43"/>
        <v>2.4457792049821157</v>
      </c>
      <c r="K554" s="2">
        <f t="shared" si="44"/>
        <v>4.3944172106776183</v>
      </c>
      <c r="L554" s="2">
        <f t="shared" si="45"/>
        <v>7.5299184176622873</v>
      </c>
      <c r="M554" s="2">
        <f t="shared" si="46"/>
        <v>92.999999999998693</v>
      </c>
      <c r="N554" s="2">
        <f t="shared" si="42"/>
        <v>0.75268817204316107</v>
      </c>
    </row>
    <row r="555" spans="10:14">
      <c r="J555" s="2">
        <f t="shared" si="43"/>
        <v>2.4554529407211496</v>
      </c>
      <c r="K555" s="2">
        <f t="shared" si="44"/>
        <v>4.4054541690043365</v>
      </c>
      <c r="L555" s="2">
        <f t="shared" si="45"/>
        <v>7.5419180995645805</v>
      </c>
      <c r="M555" s="2">
        <f t="shared" si="46"/>
        <v>93.099999999998687</v>
      </c>
      <c r="N555" s="2">
        <f t="shared" si="42"/>
        <v>0.74113856068758466</v>
      </c>
    </row>
    <row r="556" spans="10:14">
      <c r="J556" s="2">
        <f t="shared" si="43"/>
        <v>2.4651558228113033</v>
      </c>
      <c r="K556" s="2">
        <f t="shared" si="44"/>
        <v>4.4165044326138041</v>
      </c>
      <c r="L556" s="2">
        <f t="shared" si="45"/>
        <v>7.553917905383555</v>
      </c>
      <c r="M556" s="2">
        <f t="shared" si="46"/>
        <v>93.199999999998681</v>
      </c>
      <c r="N556" s="2">
        <f t="shared" si="42"/>
        <v>0.72961373390573137</v>
      </c>
    </row>
    <row r="557" spans="10:14">
      <c r="J557" s="2">
        <f t="shared" si="43"/>
        <v>2.4748879613815489</v>
      </c>
      <c r="K557" s="2">
        <f t="shared" si="44"/>
        <v>4.4275680163339759</v>
      </c>
      <c r="L557" s="2">
        <f t="shared" si="45"/>
        <v>7.5659178312829019</v>
      </c>
      <c r="M557" s="2">
        <f t="shared" si="46"/>
        <v>93.299999999998676</v>
      </c>
      <c r="N557" s="2">
        <f t="shared" si="42"/>
        <v>0.71811361200443891</v>
      </c>
    </row>
    <row r="558" spans="10:14">
      <c r="J558" s="2">
        <f t="shared" si="43"/>
        <v>2.4846494672009274</v>
      </c>
      <c r="K558" s="2">
        <f t="shared" si="44"/>
        <v>4.4386449350490054</v>
      </c>
      <c r="L558" s="2">
        <f t="shared" si="45"/>
        <v>7.577917873443349</v>
      </c>
      <c r="M558" s="2">
        <f t="shared" si="46"/>
        <v>93.39999999999867</v>
      </c>
      <c r="N558" s="2">
        <f t="shared" si="42"/>
        <v>0.70663811563184353</v>
      </c>
    </row>
    <row r="559" spans="10:14">
      <c r="J559" s="2">
        <f t="shared" si="43"/>
        <v>2.4944404516827161</v>
      </c>
      <c r="K559" s="2">
        <f t="shared" si="44"/>
        <v>4.4497352036992499</v>
      </c>
      <c r="L559" s="2">
        <f t="shared" si="45"/>
        <v>7.5899180280625709</v>
      </c>
      <c r="M559" s="2">
        <f t="shared" si="46"/>
        <v>93.499999999998664</v>
      </c>
      <c r="N559" s="2">
        <f t="shared" si="42"/>
        <v>0.69518716577555395</v>
      </c>
    </row>
    <row r="560" spans="10:14">
      <c r="J560" s="2">
        <f t="shared" si="43"/>
        <v>2.5042610268886318</v>
      </c>
      <c r="K560" s="2">
        <f t="shared" si="44"/>
        <v>4.4608388372812815</v>
      </c>
      <c r="L560" s="2">
        <f t="shared" si="45"/>
        <v>7.6019182913551013</v>
      </c>
      <c r="M560" s="2">
        <f t="shared" si="46"/>
        <v>93.599999999998658</v>
      </c>
      <c r="N560" s="2">
        <f t="shared" si="42"/>
        <v>0.68376068376083765</v>
      </c>
    </row>
    <row r="561" spans="10:14">
      <c r="J561" s="2">
        <f t="shared" si="43"/>
        <v>2.5141113055330631</v>
      </c>
      <c r="K561" s="2">
        <f t="shared" si="44"/>
        <v>4.4719558508479018</v>
      </c>
      <c r="L561" s="2">
        <f t="shared" si="45"/>
        <v>7.6139186595522439</v>
      </c>
      <c r="M561" s="2">
        <f t="shared" si="46"/>
        <v>93.699999999998653</v>
      </c>
      <c r="N561" s="2">
        <f t="shared" si="42"/>
        <v>0.67235859124881969</v>
      </c>
    </row>
    <row r="562" spans="10:14">
      <c r="J562" s="2">
        <f t="shared" si="43"/>
        <v>2.5239914009873483</v>
      </c>
      <c r="K562" s="2">
        <f t="shared" si="44"/>
        <v>4.483086259508152</v>
      </c>
      <c r="L562" s="2">
        <f t="shared" si="45"/>
        <v>7.6259191289019652</v>
      </c>
      <c r="M562" s="2">
        <f t="shared" si="46"/>
        <v>93.799999999998647</v>
      </c>
      <c r="N562" s="2">
        <f t="shared" si="42"/>
        <v>0.66098081023469568</v>
      </c>
    </row>
    <row r="563" spans="10:14">
      <c r="J563" s="2">
        <f t="shared" si="43"/>
        <v>2.5339014272840825</v>
      </c>
      <c r="K563" s="2">
        <f t="shared" si="44"/>
        <v>4.4942300784273295</v>
      </c>
      <c r="L563" s="2">
        <f t="shared" si="45"/>
        <v>7.6379196956688409</v>
      </c>
      <c r="M563" s="2">
        <f t="shared" si="46"/>
        <v>93.899999999998641</v>
      </c>
      <c r="N563" s="2">
        <f t="shared" si="42"/>
        <v>0.64962726304594831</v>
      </c>
    </row>
    <row r="564" spans="10:14">
      <c r="J564" s="2">
        <f t="shared" si="43"/>
        <v>2.5438414991214731</v>
      </c>
      <c r="K564" s="2">
        <f t="shared" si="44"/>
        <v>4.5053873228270032</v>
      </c>
      <c r="L564" s="2">
        <f t="shared" si="45"/>
        <v>7.6499203561339275</v>
      </c>
      <c r="M564" s="2">
        <f t="shared" si="46"/>
        <v>93.999999999998636</v>
      </c>
      <c r="N564" s="2">
        <f t="shared" si="42"/>
        <v>0.63829787234057989</v>
      </c>
    </row>
    <row r="565" spans="10:14">
      <c r="J565" s="2">
        <f t="shared" si="43"/>
        <v>2.5538117318677096</v>
      </c>
      <c r="K565" s="2">
        <f t="shared" si="44"/>
        <v>4.5165580079850258</v>
      </c>
      <c r="L565" s="2">
        <f t="shared" si="45"/>
        <v>7.6619211065947024</v>
      </c>
      <c r="M565" s="2">
        <f t="shared" si="46"/>
        <v>94.09999999999863</v>
      </c>
      <c r="N565" s="2">
        <f t="shared" si="42"/>
        <v>0.62699256110536261</v>
      </c>
    </row>
    <row r="566" spans="10:14">
      <c r="J566" s="2">
        <f t="shared" si="43"/>
        <v>2.563812241565401</v>
      </c>
      <c r="K566" s="2">
        <f t="shared" si="44"/>
        <v>4.5277421492355554</v>
      </c>
      <c r="L566" s="2">
        <f t="shared" si="45"/>
        <v>7.6739219433649692</v>
      </c>
      <c r="M566" s="2">
        <f t="shared" si="46"/>
        <v>94.199999999998624</v>
      </c>
      <c r="N566" s="2">
        <f t="shared" si="42"/>
        <v>0.61571125265408355</v>
      </c>
    </row>
    <row r="567" spans="10:14">
      <c r="J567" s="2">
        <f t="shared" si="43"/>
        <v>2.5738431449360273</v>
      </c>
      <c r="K567" s="2">
        <f t="shared" si="44"/>
        <v>4.5389397619690719</v>
      </c>
      <c r="L567" s="2">
        <f t="shared" si="45"/>
        <v>7.6859228627747678</v>
      </c>
      <c r="M567" s="2">
        <f t="shared" si="46"/>
        <v>94.299999999998619</v>
      </c>
      <c r="N567" s="2">
        <f t="shared" si="42"/>
        <v>0.60445387062581801</v>
      </c>
    </row>
    <row r="568" spans="10:14">
      <c r="J568" s="2">
        <f t="shared" si="43"/>
        <v>2.583904559384437</v>
      </c>
      <c r="K568" s="2">
        <f t="shared" si="44"/>
        <v>4.5501508616323907</v>
      </c>
      <c r="L568" s="2">
        <f t="shared" si="45"/>
        <v>7.6979238611702829</v>
      </c>
      <c r="M568" s="2">
        <f t="shared" si="46"/>
        <v>94.399999999998613</v>
      </c>
      <c r="N568" s="2">
        <f t="shared" si="42"/>
        <v>0.59322033898320647</v>
      </c>
    </row>
    <row r="569" spans="10:14">
      <c r="J569" s="2">
        <f t="shared" si="43"/>
        <v>2.5939966030033901</v>
      </c>
      <c r="K569" s="2">
        <f t="shared" si="44"/>
        <v>4.5613754637286874</v>
      </c>
      <c r="L569" s="2">
        <f t="shared" si="45"/>
        <v>7.7099249349137775</v>
      </c>
      <c r="M569" s="2">
        <f t="shared" si="46"/>
        <v>94.499999999998607</v>
      </c>
      <c r="N569" s="2">
        <f t="shared" si="42"/>
        <v>0.58201058201073863</v>
      </c>
    </row>
    <row r="570" spans="10:14">
      <c r="J570" s="2">
        <f t="shared" si="43"/>
        <v>2.6041193945781296</v>
      </c>
      <c r="K570" s="2">
        <f t="shared" si="44"/>
        <v>4.5726135838175201</v>
      </c>
      <c r="L570" s="2">
        <f t="shared" si="45"/>
        <v>7.721926080383489</v>
      </c>
      <c r="M570" s="2">
        <f t="shared" si="46"/>
        <v>94.599999999998602</v>
      </c>
      <c r="N570" s="2">
        <f t="shared" si="42"/>
        <v>0.57082452431305342</v>
      </c>
    </row>
    <row r="571" spans="10:14">
      <c r="J571" s="2">
        <f t="shared" si="43"/>
        <v>2.6142730535909995</v>
      </c>
      <c r="K571" s="2">
        <f t="shared" si="44"/>
        <v>4.5838652375148454</v>
      </c>
      <c r="L571" s="2">
        <f t="shared" si="45"/>
        <v>7.7339272939735544</v>
      </c>
      <c r="M571" s="2">
        <f t="shared" si="46"/>
        <v>94.699999999998596</v>
      </c>
      <c r="N571" s="2">
        <f t="shared" si="42"/>
        <v>0.55966209081324969</v>
      </c>
    </row>
    <row r="572" spans="10:14">
      <c r="J572" s="2">
        <f t="shared" si="43"/>
        <v>2.6244577002260927</v>
      </c>
      <c r="K572" s="2">
        <f t="shared" si="44"/>
        <v>4.5951304404930369</v>
      </c>
      <c r="L572" s="2">
        <f t="shared" si="45"/>
        <v>7.7459285720939173</v>
      </c>
      <c r="M572" s="2">
        <f t="shared" si="46"/>
        <v>94.79999999999859</v>
      </c>
      <c r="N572" s="2">
        <f t="shared" si="42"/>
        <v>0.54852320675121113</v>
      </c>
    </row>
    <row r="573" spans="10:14">
      <c r="J573" s="2">
        <f t="shared" si="43"/>
        <v>2.6346734553739579</v>
      </c>
      <c r="K573" s="2">
        <f t="shared" si="44"/>
        <v>4.6064092084809198</v>
      </c>
      <c r="L573" s="2">
        <f t="shared" si="45"/>
        <v>7.7579299111702591</v>
      </c>
      <c r="M573" s="2">
        <f t="shared" si="46"/>
        <v>94.899999999998585</v>
      </c>
      <c r="N573" s="2">
        <f t="shared" si="42"/>
        <v>0.53740779768192759</v>
      </c>
    </row>
    <row r="574" spans="10:14">
      <c r="J574" s="2">
        <f t="shared" si="43"/>
        <v>2.6449204406363296</v>
      </c>
      <c r="K574" s="2">
        <f t="shared" si="44"/>
        <v>4.6177015572637865</v>
      </c>
      <c r="L574" s="2">
        <f t="shared" si="45"/>
        <v>7.7699313076439012</v>
      </c>
      <c r="M574" s="2">
        <f t="shared" si="46"/>
        <v>94.999999999998579</v>
      </c>
      <c r="N574" s="2">
        <f t="shared" si="42"/>
        <v>0.52631578947384128</v>
      </c>
    </row>
    <row r="575" spans="10:14">
      <c r="J575" s="2">
        <f t="shared" si="43"/>
        <v>2.655198778330901</v>
      </c>
      <c r="K575" s="2">
        <f t="shared" si="44"/>
        <v>4.6290075026834208</v>
      </c>
      <c r="L575" s="2">
        <f t="shared" si="45"/>
        <v>7.7819327579717328</v>
      </c>
      <c r="M575" s="2">
        <f t="shared" si="46"/>
        <v>95.099999999998573</v>
      </c>
      <c r="N575" s="2">
        <f t="shared" si="42"/>
        <v>0.51524710830720366</v>
      </c>
    </row>
    <row r="576" spans="10:14">
      <c r="J576" s="2">
        <f t="shared" si="43"/>
        <v>2.6655085914961525</v>
      </c>
      <c r="K576" s="2">
        <f t="shared" si="44"/>
        <v>4.6403270606381302</v>
      </c>
      <c r="L576" s="2">
        <f t="shared" si="45"/>
        <v>7.7939342586261251</v>
      </c>
      <c r="M576" s="2">
        <f t="shared" si="46"/>
        <v>95.199999999998568</v>
      </c>
      <c r="N576" s="2">
        <f t="shared" si="42"/>
        <v>0.50420168067242699</v>
      </c>
    </row>
    <row r="577" spans="10:14">
      <c r="J577" s="2">
        <f t="shared" si="43"/>
        <v>2.6758500038961972</v>
      </c>
      <c r="K577" s="2">
        <f t="shared" si="44"/>
        <v>4.6516602470827619</v>
      </c>
      <c r="L577" s="2">
        <f t="shared" si="45"/>
        <v>7.8059358060948458</v>
      </c>
      <c r="M577" s="2">
        <f t="shared" si="46"/>
        <v>95.299999999998562</v>
      </c>
      <c r="N577" s="2">
        <f t="shared" si="42"/>
        <v>0.49317943336846959</v>
      </c>
    </row>
    <row r="578" spans="10:14">
      <c r="J578" s="2">
        <f t="shared" si="43"/>
        <v>2.6862231400256977</v>
      </c>
      <c r="K578" s="2">
        <f t="shared" si="44"/>
        <v>4.6630070780287394</v>
      </c>
      <c r="L578" s="2">
        <f t="shared" si="45"/>
        <v>7.8179373968809882</v>
      </c>
      <c r="M578" s="2">
        <f t="shared" si="46"/>
        <v>95.399999999998556</v>
      </c>
      <c r="N578" s="2">
        <f t="shared" si="42"/>
        <v>0.48218029350120695</v>
      </c>
    </row>
    <row r="579" spans="10:14">
      <c r="J579" s="2">
        <f t="shared" si="43"/>
        <v>2.696628125114799</v>
      </c>
      <c r="K579" s="2">
        <f t="shared" si="44"/>
        <v>4.6743675695440841</v>
      </c>
      <c r="L579" s="2">
        <f t="shared" si="45"/>
        <v>7.8299390275028831</v>
      </c>
      <c r="M579" s="2">
        <f t="shared" si="46"/>
        <v>95.49999999999855</v>
      </c>
      <c r="N579" s="2">
        <f t="shared" si="42"/>
        <v>0.47120418848183476</v>
      </c>
    </row>
    <row r="580" spans="10:14">
      <c r="J580" s="2">
        <f t="shared" si="43"/>
        <v>2.7070650851341242</v>
      </c>
      <c r="K580" s="2">
        <f t="shared" si="44"/>
        <v>4.6857417377534496</v>
      </c>
      <c r="L580" s="2">
        <f t="shared" si="45"/>
        <v>7.8419406944940198</v>
      </c>
      <c r="M580" s="2">
        <f t="shared" si="46"/>
        <v>95.599999999998545</v>
      </c>
      <c r="N580" s="2">
        <f t="shared" si="42"/>
        <v>0.46025104602526312</v>
      </c>
    </row>
    <row r="581" spans="10:14">
      <c r="J581" s="2">
        <f t="shared" si="43"/>
        <v>2.7175341467997987</v>
      </c>
      <c r="K581" s="2">
        <f t="shared" si="44"/>
        <v>4.6971295988381456</v>
      </c>
      <c r="L581" s="2">
        <f t="shared" si="45"/>
        <v>7.853942394402968</v>
      </c>
      <c r="M581" s="2">
        <f t="shared" si="46"/>
        <v>95.699999999998539</v>
      </c>
      <c r="N581" s="2">
        <f t="shared" si="42"/>
        <v>0.44932079414853909</v>
      </c>
    </row>
    <row r="582" spans="10:14">
      <c r="J582" s="2">
        <f t="shared" si="43"/>
        <v>2.7280354375785265</v>
      </c>
      <c r="K582" s="2">
        <f t="shared" si="44"/>
        <v>4.7085311690361724</v>
      </c>
      <c r="L582" s="2">
        <f t="shared" si="45"/>
        <v>7.865944123793299</v>
      </c>
      <c r="M582" s="2">
        <f t="shared" si="46"/>
        <v>95.799999999998533</v>
      </c>
      <c r="N582" s="2">
        <f t="shared" si="42"/>
        <v>0.43841336116926222</v>
      </c>
    </row>
    <row r="583" spans="10:14">
      <c r="J583" s="2">
        <f t="shared" si="43"/>
        <v>2.7385690856927156</v>
      </c>
      <c r="K583" s="2">
        <f t="shared" si="44"/>
        <v>4.7199464646422538</v>
      </c>
      <c r="L583" s="2">
        <f t="shared" si="45"/>
        <v>7.8779458792435113</v>
      </c>
      <c r="M583" s="2">
        <f t="shared" si="46"/>
        <v>95.899999999998528</v>
      </c>
      <c r="N583" s="2">
        <f t="shared" si="42"/>
        <v>0.42752867570401776</v>
      </c>
    </row>
    <row r="584" spans="10:14">
      <c r="J584" s="2">
        <f t="shared" si="43"/>
        <v>2.7491352201256296</v>
      </c>
      <c r="K584" s="2">
        <f t="shared" si="44"/>
        <v>4.7313755020078627</v>
      </c>
      <c r="L584" s="2">
        <f t="shared" si="45"/>
        <v>7.8899476573469416</v>
      </c>
      <c r="M584" s="2">
        <f t="shared" si="46"/>
        <v>95.999999999998522</v>
      </c>
      <c r="N584" s="2">
        <f t="shared" si="42"/>
        <v>0.41666666666682772</v>
      </c>
    </row>
    <row r="585" spans="10:14">
      <c r="J585" s="2">
        <f t="shared" si="43"/>
        <v>2.7597339706266051</v>
      </c>
      <c r="K585" s="2">
        <f t="shared" si="44"/>
        <v>4.7428182975412616</v>
      </c>
      <c r="L585" s="2">
        <f t="shared" si="45"/>
        <v>7.9019494547117031</v>
      </c>
      <c r="M585" s="2">
        <f t="shared" si="46"/>
        <v>96.099999999998516</v>
      </c>
      <c r="N585" s="2">
        <f t="shared" si="42"/>
        <v>0.40582726326759122</v>
      </c>
    </row>
    <row r="586" spans="10:14">
      <c r="J586" s="2">
        <f t="shared" si="43"/>
        <v>2.7703654677163017</v>
      </c>
      <c r="K586" s="2">
        <f t="shared" si="44"/>
        <v>4.7542748677075322</v>
      </c>
      <c r="L586" s="2">
        <f t="shared" si="45"/>
        <v>7.913951267960595</v>
      </c>
      <c r="M586" s="2">
        <f t="shared" si="46"/>
        <v>96.199999999998511</v>
      </c>
      <c r="N586" s="2">
        <f t="shared" si="42"/>
        <v>0.39501039501055679</v>
      </c>
    </row>
    <row r="587" spans="10:14">
      <c r="J587" s="2">
        <f t="shared" si="43"/>
        <v>2.7810298426920044</v>
      </c>
      <c r="K587" s="2">
        <f t="shared" si="44"/>
        <v>4.765745229028612</v>
      </c>
      <c r="L587" s="2">
        <f t="shared" si="45"/>
        <v>7.9259530937310299</v>
      </c>
      <c r="M587" s="2">
        <f t="shared" si="46"/>
        <v>96.299999999998505</v>
      </c>
      <c r="N587" s="2">
        <f t="shared" si="42"/>
        <v>0.38421599169278764</v>
      </c>
    </row>
    <row r="588" spans="10:14">
      <c r="J588" s="2">
        <f t="shared" si="43"/>
        <v>2.7917272276329612</v>
      </c>
      <c r="K588" s="2">
        <f t="shared" si="44"/>
        <v>4.7772293980833229</v>
      </c>
      <c r="L588" s="2">
        <f t="shared" si="45"/>
        <v>7.9379549286749622</v>
      </c>
      <c r="M588" s="2">
        <f t="shared" si="46"/>
        <v>96.399999999998499</v>
      </c>
      <c r="N588" s="2">
        <f t="shared" si="42"/>
        <v>0.37344398340265172</v>
      </c>
    </row>
    <row r="589" spans="10:14">
      <c r="J589" s="2">
        <f t="shared" si="43"/>
        <v>2.802457755405793</v>
      </c>
      <c r="K589" s="2">
        <f t="shared" si="44"/>
        <v>4.7887273915074253</v>
      </c>
      <c r="L589" s="2">
        <f t="shared" si="45"/>
        <v>7.9499567694588089</v>
      </c>
      <c r="M589" s="2">
        <f t="shared" si="46"/>
        <v>96.499999999998494</v>
      </c>
      <c r="N589" s="2">
        <f t="shared" si="42"/>
        <v>0.36269430051829588</v>
      </c>
    </row>
    <row r="590" spans="10:14">
      <c r="J590" s="2">
        <f t="shared" si="43"/>
        <v>2.8132215596699139</v>
      </c>
      <c r="K590" s="2">
        <f t="shared" si="44"/>
        <v>4.8002392259936322</v>
      </c>
      <c r="L590" s="2">
        <f t="shared" si="45"/>
        <v>7.9619586127633752</v>
      </c>
      <c r="M590" s="2">
        <f t="shared" si="46"/>
        <v>96.599999999998488</v>
      </c>
      <c r="N590" s="2">
        <f t="shared" si="42"/>
        <v>0.35196687370616608</v>
      </c>
    </row>
    <row r="591" spans="10:14">
      <c r="J591" s="2">
        <f t="shared" si="43"/>
        <v>2.8240187748830343</v>
      </c>
      <c r="K591" s="2">
        <f t="shared" si="44"/>
        <v>4.8117649182916642</v>
      </c>
      <c r="L591" s="2">
        <f t="shared" si="45"/>
        <v>7.9739604552837777</v>
      </c>
      <c r="M591" s="2">
        <f t="shared" si="46"/>
        <v>96.699999999998482</v>
      </c>
      <c r="N591" s="2">
        <f t="shared" si="42"/>
        <v>0.34126163391950115</v>
      </c>
    </row>
    <row r="592" spans="10:14">
      <c r="J592" s="2">
        <f t="shared" si="43"/>
        <v>2.8348495363066926</v>
      </c>
      <c r="K592" s="2">
        <f t="shared" si="44"/>
        <v>4.8233044852082854</v>
      </c>
      <c r="L592" s="2">
        <f t="shared" si="45"/>
        <v>7.9859622937293802</v>
      </c>
      <c r="M592" s="2">
        <f t="shared" si="46"/>
        <v>96.799999999998477</v>
      </c>
      <c r="N592" s="2">
        <f t="shared" si="42"/>
        <v>0.33057851239685654</v>
      </c>
    </row>
    <row r="593" spans="10:14">
      <c r="J593" s="2">
        <f t="shared" si="43"/>
        <v>2.8457139800118356</v>
      </c>
      <c r="K593" s="2">
        <f t="shared" si="44"/>
        <v>4.8348579436073358</v>
      </c>
      <c r="L593" s="2">
        <f t="shared" si="45"/>
        <v>7.9979641248237021</v>
      </c>
      <c r="M593" s="2">
        <f t="shared" si="46"/>
        <v>96.899999999998471</v>
      </c>
      <c r="N593" s="2">
        <f t="shared" si="42"/>
        <v>0.3199174406606371</v>
      </c>
    </row>
    <row r="594" spans="10:14">
      <c r="J594" s="2">
        <f t="shared" si="43"/>
        <v>2.8566122428844585</v>
      </c>
      <c r="K594" s="2">
        <f t="shared" si="44"/>
        <v>4.8464253104097752</v>
      </c>
      <c r="L594" s="2">
        <f t="shared" si="45"/>
        <v>8.0099659453043639</v>
      </c>
      <c r="M594" s="2">
        <f t="shared" si="46"/>
        <v>96.999999999998465</v>
      </c>
      <c r="N594" s="2">
        <f t="shared" si="42"/>
        <v>0.30927835051562624</v>
      </c>
    </row>
    <row r="595" spans="10:14">
      <c r="J595" s="2">
        <f t="shared" si="43"/>
        <v>2.8675444626312858</v>
      </c>
      <c r="K595" s="2">
        <f t="shared" si="44"/>
        <v>4.858006602593731</v>
      </c>
      <c r="L595" s="2">
        <f t="shared" si="45"/>
        <v>8.0219677519230039</v>
      </c>
      <c r="M595" s="2">
        <f t="shared" si="46"/>
        <v>97.09999999999846</v>
      </c>
      <c r="N595" s="2">
        <f t="shared" si="42"/>
        <v>0.29866117404753645</v>
      </c>
    </row>
    <row r="596" spans="10:14">
      <c r="J596" s="2">
        <f t="shared" si="43"/>
        <v>2.8785107777855066</v>
      </c>
      <c r="K596" s="2">
        <f t="shared" si="44"/>
        <v>4.8696018371945309</v>
      </c>
      <c r="L596" s="2">
        <f t="shared" si="45"/>
        <v>8.0339695414452041</v>
      </c>
      <c r="M596" s="2">
        <f t="shared" si="46"/>
        <v>97.199999999998454</v>
      </c>
      <c r="N596" s="2">
        <f t="shared" si="42"/>
        <v>0.28806584362156329</v>
      </c>
    </row>
    <row r="597" spans="10:14">
      <c r="J597" s="2">
        <f t="shared" si="43"/>
        <v>2.8895113277125613</v>
      </c>
      <c r="K597" s="2">
        <f t="shared" si="44"/>
        <v>4.8812110313047548</v>
      </c>
      <c r="L597" s="2">
        <f t="shared" si="45"/>
        <v>8.0459713106504367</v>
      </c>
      <c r="M597" s="2">
        <f t="shared" si="46"/>
        <v>97.299999999998448</v>
      </c>
      <c r="N597" s="2">
        <f t="shared" si="42"/>
        <v>0.27749229188094482</v>
      </c>
    </row>
    <row r="598" spans="10:14">
      <c r="J598" s="2">
        <f t="shared" si="43"/>
        <v>2.9005462526159711</v>
      </c>
      <c r="K598" s="2">
        <f t="shared" si="44"/>
        <v>4.8928342020742681</v>
      </c>
      <c r="L598" s="2">
        <f t="shared" si="45"/>
        <v>8.0579730563319583</v>
      </c>
      <c r="M598" s="2">
        <f t="shared" si="46"/>
        <v>97.399999999998442</v>
      </c>
      <c r="N598" s="2">
        <f t="shared" si="42"/>
        <v>0.26694045174554404</v>
      </c>
    </row>
    <row r="599" spans="10:14">
      <c r="J599" s="2">
        <f t="shared" si="43"/>
        <v>2.9116156935432316</v>
      </c>
      <c r="K599" s="2">
        <f t="shared" si="44"/>
        <v>4.9044713667102746</v>
      </c>
      <c r="L599" s="2">
        <f t="shared" si="45"/>
        <v>8.0699747752967763</v>
      </c>
      <c r="M599" s="2">
        <f t="shared" si="46"/>
        <v>97.499999999998437</v>
      </c>
      <c r="N599" s="2">
        <f t="shared" si="42"/>
        <v>0.2564102564104207</v>
      </c>
    </row>
    <row r="600" spans="10:14">
      <c r="J600" s="2">
        <f t="shared" si="43"/>
        <v>2.9227197923917503</v>
      </c>
      <c r="K600" s="2">
        <f t="shared" si="44"/>
        <v>4.9161225424773587</v>
      </c>
      <c r="L600" s="2">
        <f t="shared" si="45"/>
        <v>8.0819764643655549</v>
      </c>
      <c r="M600" s="2">
        <f t="shared" si="46"/>
        <v>97.599999999998431</v>
      </c>
      <c r="N600" s="2">
        <f t="shared" ref="N600:N622" si="47">IF(M600&gt;0,1000/M600-10,1000)</f>
        <v>0.24590163934442621</v>
      </c>
    </row>
    <row r="601" spans="10:14">
      <c r="J601" s="2">
        <f t="shared" si="43"/>
        <v>2.9338586919148359</v>
      </c>
      <c r="K601" s="2">
        <f t="shared" si="44"/>
        <v>4.9277877466975317</v>
      </c>
      <c r="L601" s="2">
        <f t="shared" si="45"/>
        <v>8.0939781203725492</v>
      </c>
      <c r="M601" s="2">
        <f t="shared" si="46"/>
        <v>97.699999999998425</v>
      </c>
      <c r="N601" s="2">
        <f t="shared" si="47"/>
        <v>0.23541453428880388</v>
      </c>
    </row>
    <row r="602" spans="10:14">
      <c r="J602" s="2">
        <f t="shared" si="43"/>
        <v>2.9450325357277545</v>
      </c>
      <c r="K602" s="2">
        <f t="shared" si="44"/>
        <v>4.9394669967502809</v>
      </c>
      <c r="L602" s="2">
        <f t="shared" si="45"/>
        <v>8.1059797401655445</v>
      </c>
      <c r="M602" s="2">
        <f t="shared" si="46"/>
        <v>97.79999999999842</v>
      </c>
      <c r="N602" s="2">
        <f t="shared" si="47"/>
        <v>0.2249488752557891</v>
      </c>
    </row>
    <row r="603" spans="10:14">
      <c r="J603" s="2">
        <f t="shared" si="43"/>
        <v>2.9562414683138147</v>
      </c>
      <c r="K603" s="2">
        <f t="shared" si="44"/>
        <v>4.9511603100726109</v>
      </c>
      <c r="L603" s="2">
        <f t="shared" si="45"/>
        <v>8.1179813206057752</v>
      </c>
      <c r="M603" s="2">
        <f t="shared" si="46"/>
        <v>97.899999999998414</v>
      </c>
      <c r="N603" s="2">
        <f t="shared" si="47"/>
        <v>0.21450459652723453</v>
      </c>
    </row>
    <row r="604" spans="10:14">
      <c r="J604" s="2">
        <f t="shared" si="43"/>
        <v>2.967485635030533</v>
      </c>
      <c r="K604" s="2">
        <f t="shared" si="44"/>
        <v>4.9628677041591036</v>
      </c>
      <c r="L604" s="2">
        <f t="shared" si="45"/>
        <v>8.1299828585678657</v>
      </c>
      <c r="M604" s="2">
        <f t="shared" si="46"/>
        <v>97.999999999998408</v>
      </c>
      <c r="N604" s="2">
        <f t="shared" si="47"/>
        <v>0.20408163265322621</v>
      </c>
    </row>
    <row r="605" spans="10:14">
      <c r="J605" s="2">
        <f t="shared" si="43"/>
        <v>2.9787651821158336</v>
      </c>
      <c r="K605" s="2">
        <f t="shared" si="44"/>
        <v>4.9745891965619506</v>
      </c>
      <c r="L605" s="2">
        <f t="shared" si="45"/>
        <v>8.1419843509397509</v>
      </c>
      <c r="M605" s="2">
        <f t="shared" si="46"/>
        <v>98.099999999998403</v>
      </c>
      <c r="N605" s="2">
        <f t="shared" si="47"/>
        <v>0.19367991845072652</v>
      </c>
    </row>
    <row r="606" spans="10:14">
      <c r="J606" s="2">
        <f t="shared" si="43"/>
        <v>2.9900802566943216</v>
      </c>
      <c r="K606" s="2">
        <f t="shared" si="44"/>
        <v>4.9863248048910229</v>
      </c>
      <c r="L606" s="2">
        <f t="shared" si="45"/>
        <v>8.153985794622626</v>
      </c>
      <c r="M606" s="2">
        <f t="shared" si="46"/>
        <v>98.199999999998397</v>
      </c>
      <c r="N606" s="2">
        <f t="shared" si="47"/>
        <v>0.18329938900220277</v>
      </c>
    </row>
    <row r="607" spans="10:14">
      <c r="J607" s="2">
        <f t="shared" si="43"/>
        <v>3.0014310067835965</v>
      </c>
      <c r="K607" s="2">
        <f t="shared" si="44"/>
        <v>4.9980745468139069</v>
      </c>
      <c r="L607" s="2">
        <f t="shared" si="45"/>
        <v>8.1659871865308595</v>
      </c>
      <c r="M607" s="2">
        <f t="shared" si="46"/>
        <v>98.299999999998391</v>
      </c>
      <c r="N607" s="2">
        <f t="shared" si="47"/>
        <v>0.17293997965428609</v>
      </c>
    </row>
    <row r="608" spans="10:14">
      <c r="J608" s="2">
        <f t="shared" ref="J608:J622" si="48">IF(D$2&gt;0.2*($N608),(D$2-0.2*($N608))^2/(D$2+0.8*($N608)),0)</f>
        <v>3.012817581300629</v>
      </c>
      <c r="K608" s="2">
        <f t="shared" ref="K608:K622" si="49">IF(E$2&gt;0.2*($N608),(E$2-0.2*($N608))^2/(E$2+0.8*($N608)),0)</f>
        <v>5.0098384400559617</v>
      </c>
      <c r="L608" s="2">
        <f t="shared" ref="L608:L622" si="50">IF(F$2&gt;0.2*($N608),(F$2-0.2*($N608))^2/(F$2+0.8*($N608)),0)</f>
        <v>8.1779885235919423</v>
      </c>
      <c r="M608" s="2">
        <f t="shared" ref="M608:M622" si="51">M607+0.1</f>
        <v>98.399999999998386</v>
      </c>
      <c r="N608" s="2">
        <f t="shared" si="47"/>
        <v>0.16260162601642669</v>
      </c>
    </row>
    <row r="609" spans="10:14">
      <c r="J609" s="2">
        <f t="shared" si="48"/>
        <v>3.0242401300681996</v>
      </c>
      <c r="K609" s="2">
        <f t="shared" si="49"/>
        <v>5.0216165024003727</v>
      </c>
      <c r="L609" s="2">
        <f t="shared" si="50"/>
        <v>8.1899898027464015</v>
      </c>
      <c r="M609" s="2">
        <f t="shared" si="51"/>
        <v>98.49999999999838</v>
      </c>
      <c r="N609" s="2">
        <f t="shared" si="47"/>
        <v>0.15228426395955807</v>
      </c>
    </row>
    <row r="610" spans="10:14">
      <c r="J610" s="2">
        <f t="shared" si="48"/>
        <v>3.0356988038213859</v>
      </c>
      <c r="K610" s="2">
        <f t="shared" si="49"/>
        <v>5.0334087516882038</v>
      </c>
      <c r="L610" s="2">
        <f t="shared" si="50"/>
        <v>8.2019910209477551</v>
      </c>
      <c r="M610" s="2">
        <f t="shared" si="51"/>
        <v>98.599999999998374</v>
      </c>
      <c r="N610" s="2">
        <f t="shared" si="47"/>
        <v>0.14198782961477185</v>
      </c>
    </row>
    <row r="611" spans="10:14">
      <c r="J611" s="2">
        <f t="shared" si="48"/>
        <v>3.0471937542141125</v>
      </c>
      <c r="K611" s="2">
        <f t="shared" si="49"/>
        <v>5.0452152058184483</v>
      </c>
      <c r="L611" s="2">
        <f t="shared" si="50"/>
        <v>8.2139921751624385</v>
      </c>
      <c r="M611" s="2">
        <f t="shared" si="51"/>
        <v>98.699999999998369</v>
      </c>
      <c r="N611" s="2">
        <f t="shared" si="47"/>
        <v>0.13171225937200148</v>
      </c>
    </row>
    <row r="612" spans="10:14">
      <c r="J612" s="2">
        <f t="shared" si="48"/>
        <v>3.0587251338257628</v>
      </c>
      <c r="K612" s="2">
        <f t="shared" si="49"/>
        <v>5.0570358827480906</v>
      </c>
      <c r="L612" s="2">
        <f t="shared" si="50"/>
        <v>8.2259932623697356</v>
      </c>
      <c r="M612" s="2">
        <f t="shared" si="51"/>
        <v>98.799999999998363</v>
      </c>
      <c r="N612" s="2">
        <f t="shared" si="47"/>
        <v>0.12145748987870952</v>
      </c>
    </row>
    <row r="613" spans="10:14">
      <c r="J613" s="2">
        <f t="shared" si="48"/>
        <v>3.0702930961678394</v>
      </c>
      <c r="K613" s="2">
        <f t="shared" si="49"/>
        <v>5.0688708004921521</v>
      </c>
      <c r="L613" s="2">
        <f t="shared" si="50"/>
        <v>8.2379942795617112</v>
      </c>
      <c r="M613" s="2">
        <f t="shared" si="51"/>
        <v>98.899999999998357</v>
      </c>
      <c r="N613" s="2">
        <f t="shared" si="47"/>
        <v>0.11122345803859091</v>
      </c>
    </row>
    <row r="614" spans="10:14">
      <c r="J614" s="2">
        <f t="shared" si="48"/>
        <v>3.0818977956907081</v>
      </c>
      <c r="K614" s="2">
        <f t="shared" si="49"/>
        <v>5.0807199771237608</v>
      </c>
      <c r="L614" s="2">
        <f t="shared" si="50"/>
        <v>8.2499952237431557</v>
      </c>
      <c r="M614" s="2">
        <f t="shared" si="51"/>
        <v>98.999999999998352</v>
      </c>
      <c r="N614" s="2">
        <f t="shared" si="47"/>
        <v>0.10101010101026908</v>
      </c>
    </row>
    <row r="615" spans="10:14">
      <c r="J615" s="2">
        <f t="shared" si="48"/>
        <v>3.0935393877903667</v>
      </c>
      <c r="K615" s="2">
        <f t="shared" si="49"/>
        <v>5.0925834307741944</v>
      </c>
      <c r="L615" s="2">
        <f t="shared" si="50"/>
        <v>8.2619960919315201</v>
      </c>
      <c r="M615" s="2">
        <f t="shared" si="51"/>
        <v>99.099999999998346</v>
      </c>
      <c r="N615" s="2">
        <f t="shared" si="47"/>
        <v>9.0817356206020605E-2</v>
      </c>
    </row>
    <row r="616" spans="10:14">
      <c r="J616" s="2">
        <f t="shared" si="48"/>
        <v>3.1052180288153108</v>
      </c>
      <c r="K616" s="2">
        <f t="shared" si="49"/>
        <v>5.1044611796329473</v>
      </c>
      <c r="L616" s="2">
        <f t="shared" si="50"/>
        <v>8.2739968811568332</v>
      </c>
      <c r="M616" s="2">
        <f t="shared" si="51"/>
        <v>99.19999999999834</v>
      </c>
      <c r="N616" s="2">
        <f t="shared" si="47"/>
        <v>8.0645161290490819E-2</v>
      </c>
    </row>
    <row r="617" spans="10:14">
      <c r="J617" s="2">
        <f t="shared" si="48"/>
        <v>3.1169338760734382</v>
      </c>
      <c r="K617" s="2">
        <f t="shared" si="49"/>
        <v>5.1163532419477864</v>
      </c>
      <c r="L617" s="2">
        <f t="shared" si="50"/>
        <v>8.2859975884616652</v>
      </c>
      <c r="M617" s="2">
        <f t="shared" si="51"/>
        <v>99.299999999998334</v>
      </c>
      <c r="N617" s="2">
        <f t="shared" si="47"/>
        <v>7.0493454179423765E-2</v>
      </c>
    </row>
    <row r="618" spans="10:14">
      <c r="J618" s="2">
        <f t="shared" si="48"/>
        <v>3.1286870878390278</v>
      </c>
      <c r="K618" s="2">
        <f t="shared" si="49"/>
        <v>5.128259636024814</v>
      </c>
      <c r="L618" s="2">
        <f t="shared" si="50"/>
        <v>8.2979982109010528</v>
      </c>
      <c r="M618" s="2">
        <f t="shared" si="51"/>
        <v>99.399999999998329</v>
      </c>
      <c r="N618" s="2">
        <f t="shared" si="47"/>
        <v>6.0362173038399192E-2</v>
      </c>
    </row>
    <row r="619" spans="10:14">
      <c r="J619" s="2">
        <f t="shared" si="48"/>
        <v>3.1404778233597779</v>
      </c>
      <c r="K619" s="2">
        <f t="shared" si="49"/>
        <v>5.1401803802285233</v>
      </c>
      <c r="L619" s="2">
        <f t="shared" si="50"/>
        <v>8.309998745542428</v>
      </c>
      <c r="M619" s="2">
        <f t="shared" si="51"/>
        <v>99.499999999998323</v>
      </c>
      <c r="N619" s="2">
        <f t="shared" si="47"/>
        <v>5.0251256281576673E-2</v>
      </c>
    </row>
    <row r="620" spans="10:14">
      <c r="J620" s="2">
        <f t="shared" si="48"/>
        <v>3.1523062428639022</v>
      </c>
      <c r="K620" s="2">
        <f t="shared" si="49"/>
        <v>5.15211549298186</v>
      </c>
      <c r="L620" s="2">
        <f t="shared" si="50"/>
        <v>8.321999189465572</v>
      </c>
      <c r="M620" s="2">
        <f t="shared" si="51"/>
        <v>99.599999999998317</v>
      </c>
      <c r="N620" s="2">
        <f t="shared" si="47"/>
        <v>4.0160642570450378E-2</v>
      </c>
    </row>
    <row r="621" spans="10:14">
      <c r="J621" s="2">
        <f t="shared" si="48"/>
        <v>3.1641725075673</v>
      </c>
      <c r="K621" s="2">
        <f t="shared" si="49"/>
        <v>5.1640649927662849</v>
      </c>
      <c r="L621" s="2">
        <f t="shared" si="50"/>
        <v>8.3339995397625337</v>
      </c>
      <c r="M621" s="2">
        <f t="shared" si="51"/>
        <v>99.699999999998312</v>
      </c>
      <c r="N621" s="2">
        <f t="shared" si="47"/>
        <v>3.00902708126074E-2</v>
      </c>
    </row>
    <row r="622" spans="10:14">
      <c r="J622" s="2">
        <f t="shared" si="48"/>
        <v>3.1760767796807947</v>
      </c>
      <c r="K622" s="2">
        <f t="shared" si="49"/>
        <v>5.1760288981218441</v>
      </c>
      <c r="L622" s="2">
        <f t="shared" si="50"/>
        <v>8.3459997935375903</v>
      </c>
      <c r="M622" s="2">
        <f t="shared" si="51"/>
        <v>99.799999999998306</v>
      </c>
      <c r="N622" s="2">
        <f t="shared" si="47"/>
        <v>2.0040080160491414E-2</v>
      </c>
    </row>
  </sheetData>
  <sheetProtection password="C9FF" sheet="1"/>
  <mergeCells count="47">
    <mergeCell ref="A90:C90"/>
    <mergeCell ref="A71:B72"/>
    <mergeCell ref="A75:C75"/>
    <mergeCell ref="A76:C76"/>
    <mergeCell ref="A79:F79"/>
    <mergeCell ref="A80:B80"/>
    <mergeCell ref="A81:B82"/>
    <mergeCell ref="A83:B84"/>
    <mergeCell ref="A85:B86"/>
    <mergeCell ref="A89:C89"/>
    <mergeCell ref="A65:F65"/>
    <mergeCell ref="A66:B66"/>
    <mergeCell ref="A69:B70"/>
    <mergeCell ref="A48:C48"/>
    <mergeCell ref="A51:F51"/>
    <mergeCell ref="A52:B52"/>
    <mergeCell ref="A57:B58"/>
    <mergeCell ref="A67:B68"/>
    <mergeCell ref="A61:C61"/>
    <mergeCell ref="A62:C62"/>
    <mergeCell ref="A53:B54"/>
    <mergeCell ref="A55:B56"/>
    <mergeCell ref="A24:B24"/>
    <mergeCell ref="A47:C47"/>
    <mergeCell ref="A34:C34"/>
    <mergeCell ref="A25:B26"/>
    <mergeCell ref="A27:B28"/>
    <mergeCell ref="A33:C33"/>
    <mergeCell ref="A29:B30"/>
    <mergeCell ref="A41:B42"/>
    <mergeCell ref="A43:B44"/>
    <mergeCell ref="A2:B2"/>
    <mergeCell ref="A4:B4"/>
    <mergeCell ref="A5:B5"/>
    <mergeCell ref="A6:B6"/>
    <mergeCell ref="A39:B40"/>
    <mergeCell ref="A37:F37"/>
    <mergeCell ref="A38:B38"/>
    <mergeCell ref="A7:B7"/>
    <mergeCell ref="A14:B14"/>
    <mergeCell ref="A16:B16"/>
    <mergeCell ref="A8:B8"/>
    <mergeCell ref="A10:B10"/>
    <mergeCell ref="A11:B11"/>
    <mergeCell ref="A13:B13"/>
    <mergeCell ref="A17:B17"/>
    <mergeCell ref="A23:F23"/>
  </mergeCells>
  <phoneticPr fontId="2" type="noConversion"/>
  <printOptions gridLines="1"/>
  <pageMargins left="0.75" right="0.75" top="1" bottom="1" header="0.5" footer="0.5"/>
  <pageSetup scale="59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Site Data</vt:lpstr>
      <vt:lpstr>D.A. A</vt:lpstr>
      <vt:lpstr>D.A. B</vt:lpstr>
      <vt:lpstr>D.A. C</vt:lpstr>
      <vt:lpstr>D.A. D</vt:lpstr>
      <vt:lpstr>D.A. E</vt:lpstr>
      <vt:lpstr>Compliance</vt:lpstr>
      <vt:lpstr>Channel and Flood Protection</vt:lpstr>
      <vt:lpstr>'D.A. A'!Print_Area</vt:lpstr>
      <vt:lpstr>'D.A. B'!Print_Area</vt:lpstr>
      <vt:lpstr>'D.A. C'!Print_Area</vt:lpstr>
      <vt:lpstr>'D.A. D'!Print_Area</vt:lpstr>
      <vt:lpstr>'D.A. E'!Print_Area</vt:lpstr>
    </vt:vector>
  </TitlesOfParts>
  <Company>Hirschman Water &amp; Environment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brian.vanwye</cp:lastModifiedBy>
  <cp:lastPrinted>2010-05-25T15:30:42Z</cp:lastPrinted>
  <dcterms:created xsi:type="dcterms:W3CDTF">2008-01-28T21:38:32Z</dcterms:created>
  <dcterms:modified xsi:type="dcterms:W3CDTF">2012-08-20T19:03:56Z</dcterms:modified>
</cp:coreProperties>
</file>