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hidePivotFieldList="1"/>
  <mc:AlternateContent xmlns:mc="http://schemas.openxmlformats.org/markup-compatibility/2006">
    <mc:Choice Requires="x15">
      <x15ac:absPath xmlns:x15ac="http://schemas.microsoft.com/office/spreadsheetml/2010/11/ac" url="U:\USA\Green Building and Climate Branch\Climate\Inventory\"/>
    </mc:Choice>
  </mc:AlternateContent>
  <xr:revisionPtr revIDLastSave="0" documentId="13_ncr:1_{9FDE3C10-E147-4D27-9799-9A022D1E044E}" xr6:coauthVersionLast="47" xr6:coauthVersionMax="47" xr10:uidLastSave="{00000000-0000-0000-0000-000000000000}"/>
  <bookViews>
    <workbookView xWindow="-108" yWindow="14292" windowWidth="23256" windowHeight="12576" xr2:uid="{00000000-000D-0000-FFFF-FFFF00000000}"/>
  </bookViews>
  <sheets>
    <sheet name="Citywide by Sector" sheetId="1" r:id="rId1"/>
    <sheet name="Method - Citywide" sheetId="33" r:id="rId2"/>
    <sheet name="Gov Ops" sheetId="2" r:id="rId3"/>
    <sheet name="Method - Gov Ops" sheetId="34" r:id="rId4"/>
  </sheets>
  <definedNames>
    <definedName name="_xlnm.Print_Area" localSheetId="0">'Citywide by Sector'!$A$1:$R$36</definedName>
    <definedName name="_xlnm.Print_Area" localSheetId="2">'Gov Ops'!$A$1:$T$50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5" i="1" l="1"/>
  <c r="AD32" i="1"/>
  <c r="AD29" i="1"/>
  <c r="AD24" i="1"/>
  <c r="AD14" i="1"/>
  <c r="AD8" i="1"/>
  <c r="AC31" i="1"/>
  <c r="AA31" i="1"/>
  <c r="AB45" i="2"/>
  <c r="AD18" i="1" l="1"/>
  <c r="AD36" i="1" s="1"/>
  <c r="AD38" i="1" s="1"/>
  <c r="AB11" i="2"/>
  <c r="AB49" i="2" l="1"/>
  <c r="AB50" i="2"/>
  <c r="AB52" i="2" s="1"/>
  <c r="AB32" i="2"/>
  <c r="AB14" i="2"/>
  <c r="AB8" i="2" l="1"/>
  <c r="AB35" i="1"/>
  <c r="AB29" i="1" l="1"/>
  <c r="AB36" i="1" s="1"/>
  <c r="AB24" i="1"/>
  <c r="AB18" i="1"/>
  <c r="AB14" i="1"/>
  <c r="AB8" i="1"/>
  <c r="X45" i="2" l="1"/>
  <c r="Z8" i="2" l="1"/>
  <c r="V8" i="2"/>
  <c r="V14" i="2"/>
  <c r="V37" i="2"/>
  <c r="Z11" i="2"/>
  <c r="Z49" i="2" l="1"/>
  <c r="Z45" i="2"/>
  <c r="Z37" i="2"/>
  <c r="Z32" i="2"/>
  <c r="Z14" i="2"/>
  <c r="Y14" i="2"/>
  <c r="Q31" i="1"/>
  <c r="O31" i="1"/>
  <c r="M31" i="1"/>
  <c r="C31" i="1"/>
  <c r="Y31" i="1"/>
  <c r="Z35" i="1"/>
  <c r="Z29" i="1"/>
  <c r="Z24" i="1"/>
  <c r="Z14" i="1"/>
  <c r="Z8" i="1"/>
  <c r="Y29" i="1"/>
  <c r="W31" i="1"/>
  <c r="U31" i="1"/>
  <c r="S31" i="1"/>
  <c r="G31" i="1"/>
  <c r="E31" i="1"/>
  <c r="I31" i="1"/>
  <c r="K31" i="1"/>
  <c r="Z50" i="2" l="1"/>
  <c r="Z18" i="1"/>
  <c r="Z36" i="1" s="1"/>
  <c r="X11" i="2"/>
  <c r="X49" i="2"/>
  <c r="V45" i="2"/>
  <c r="V50" i="2" s="1"/>
  <c r="X37" i="2"/>
  <c r="X32" i="2"/>
  <c r="W14" i="2"/>
  <c r="X14" i="2"/>
  <c r="X8" i="2"/>
  <c r="X50" i="2" l="1"/>
  <c r="N32" i="1" l="1"/>
  <c r="M11" i="1"/>
  <c r="V35" i="1"/>
  <c r="V32" i="1"/>
  <c r="V29" i="1"/>
  <c r="V24" i="1"/>
  <c r="V14" i="1"/>
  <c r="V8" i="1"/>
  <c r="V18" i="1" s="1"/>
  <c r="X35" i="1"/>
  <c r="X32" i="1"/>
  <c r="X29" i="1"/>
  <c r="X24" i="1"/>
  <c r="X14" i="1"/>
  <c r="X8" i="1"/>
  <c r="X18" i="1" l="1"/>
  <c r="X36" i="1"/>
  <c r="V36" i="1"/>
  <c r="T8" i="1"/>
  <c r="D49" i="2"/>
  <c r="D45" i="2"/>
  <c r="D32" i="2"/>
  <c r="D37" i="2"/>
  <c r="D14" i="2"/>
  <c r="D8" i="2"/>
  <c r="D11" i="2" s="1"/>
  <c r="T49" i="2"/>
  <c r="T45" i="2"/>
  <c r="T32" i="2"/>
  <c r="T37" i="2"/>
  <c r="T14" i="2"/>
  <c r="T8" i="2"/>
  <c r="T11" i="2" s="1"/>
  <c r="R49" i="2"/>
  <c r="R45" i="2"/>
  <c r="R32" i="2"/>
  <c r="R37" i="2"/>
  <c r="R14" i="2"/>
  <c r="R8" i="2"/>
  <c r="P49" i="2"/>
  <c r="P45" i="2"/>
  <c r="P32" i="2"/>
  <c r="P37" i="2"/>
  <c r="P14" i="2"/>
  <c r="P8" i="2"/>
  <c r="N49" i="2"/>
  <c r="N45" i="2"/>
  <c r="N32" i="2"/>
  <c r="N37" i="2"/>
  <c r="N8" i="2"/>
  <c r="L49" i="2"/>
  <c r="L45" i="2"/>
  <c r="L32" i="2"/>
  <c r="L37" i="2"/>
  <c r="L14" i="2"/>
  <c r="L8" i="2"/>
  <c r="L11" i="2" s="1"/>
  <c r="J49" i="2"/>
  <c r="J45" i="2"/>
  <c r="J32" i="2"/>
  <c r="J37" i="2"/>
  <c r="J14" i="2"/>
  <c r="J8" i="2"/>
  <c r="J11" i="2" s="1"/>
  <c r="H49" i="2"/>
  <c r="H45" i="2"/>
  <c r="H32" i="2"/>
  <c r="H37" i="2"/>
  <c r="H14" i="2"/>
  <c r="H8" i="2"/>
  <c r="H11" i="2" s="1"/>
  <c r="F49" i="2"/>
  <c r="F45" i="2"/>
  <c r="F32" i="2"/>
  <c r="F37" i="2"/>
  <c r="F14" i="2"/>
  <c r="F8" i="2"/>
  <c r="D32" i="1"/>
  <c r="D29" i="1"/>
  <c r="D24" i="1"/>
  <c r="D14" i="1"/>
  <c r="D8" i="1"/>
  <c r="T32" i="1"/>
  <c r="T29" i="1"/>
  <c r="T24" i="1"/>
  <c r="T14" i="1"/>
  <c r="R32" i="1"/>
  <c r="R29" i="1"/>
  <c r="R24" i="1"/>
  <c r="R14" i="1"/>
  <c r="R8" i="1"/>
  <c r="P32" i="1"/>
  <c r="P29" i="1"/>
  <c r="P24" i="1"/>
  <c r="P14" i="1"/>
  <c r="P8" i="1"/>
  <c r="N29" i="1"/>
  <c r="N24" i="1"/>
  <c r="N8" i="1"/>
  <c r="N14" i="1"/>
  <c r="L32" i="1"/>
  <c r="L29" i="1"/>
  <c r="L24" i="1"/>
  <c r="L14" i="1"/>
  <c r="L8" i="1"/>
  <c r="J32" i="1"/>
  <c r="J29" i="1"/>
  <c r="J24" i="1"/>
  <c r="J14" i="1"/>
  <c r="J8" i="1"/>
  <c r="H32" i="1"/>
  <c r="H29" i="1"/>
  <c r="H24" i="1"/>
  <c r="H14" i="1"/>
  <c r="H8" i="1"/>
  <c r="F32" i="1"/>
  <c r="F29" i="1"/>
  <c r="F24" i="1"/>
  <c r="F8" i="1"/>
  <c r="F14" i="1"/>
  <c r="G14" i="2"/>
  <c r="E14" i="2"/>
  <c r="C14" i="2"/>
  <c r="E37" i="2"/>
  <c r="G37" i="2"/>
  <c r="I37" i="2"/>
  <c r="K37" i="2"/>
  <c r="M37" i="2"/>
  <c r="O37" i="2"/>
  <c r="Q37" i="2"/>
  <c r="S37" i="2"/>
  <c r="C37" i="2"/>
  <c r="Q44" i="2"/>
  <c r="O44" i="2"/>
  <c r="M44" i="2"/>
  <c r="K44" i="2"/>
  <c r="G44" i="2"/>
  <c r="C44" i="2"/>
  <c r="S44" i="2"/>
  <c r="Q14" i="2"/>
  <c r="O14" i="2"/>
  <c r="P11" i="2"/>
  <c r="M14" i="2"/>
  <c r="K14" i="2"/>
  <c r="C49" i="2"/>
  <c r="I14" i="2"/>
  <c r="K12" i="1"/>
  <c r="M12" i="1"/>
  <c r="I12" i="1"/>
  <c r="E12" i="1"/>
  <c r="C12" i="1"/>
  <c r="G12" i="1"/>
  <c r="G7" i="1"/>
  <c r="E7" i="1"/>
  <c r="I7" i="1"/>
  <c r="S14" i="2"/>
  <c r="F11" i="2"/>
  <c r="R11" i="2"/>
  <c r="N11" i="2"/>
  <c r="H50" i="2" l="1"/>
  <c r="N50" i="2"/>
  <c r="P18" i="1"/>
  <c r="P36" i="1" s="1"/>
  <c r="T18" i="1"/>
  <c r="R18" i="1"/>
  <c r="R36" i="1" s="1"/>
  <c r="J18" i="1"/>
  <c r="J36" i="1" s="1"/>
  <c r="D18" i="1"/>
  <c r="H18" i="1"/>
  <c r="F18" i="1"/>
  <c r="L18" i="1"/>
  <c r="L36" i="1" s="1"/>
  <c r="D50" i="2"/>
  <c r="F36" i="1"/>
  <c r="D36" i="1"/>
  <c r="H36" i="1"/>
  <c r="T36" i="1"/>
  <c r="N18" i="1"/>
  <c r="F50" i="2"/>
  <c r="J50" i="2"/>
  <c r="P50" i="2"/>
  <c r="L50" i="2"/>
  <c r="T50" i="2"/>
  <c r="R50" i="2"/>
  <c r="N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Helps</author>
  </authors>
  <commentList>
    <comment ref="B7" authorId="0" shapeId="0" xr:uid="{D38DFF37-B633-4898-AD7B-E8B0D55C64F2}">
      <text>
        <r>
          <rPr>
            <b/>
            <sz val="9"/>
            <color indexed="81"/>
            <rFont val="Tahoma"/>
            <charset val="1"/>
          </rPr>
          <t>Helps:</t>
        </r>
        <r>
          <rPr>
            <sz val="9"/>
            <color indexed="81"/>
            <rFont val="Tahoma"/>
            <charset val="1"/>
          </rPr>
          <t xml:space="preserve">
2006-2020: Gallons
2021-onward: MMBtu
due to data source change</t>
        </r>
      </text>
    </comment>
    <comment ref="AC7" authorId="0" shapeId="0" xr:uid="{3FE846AC-0C02-4E03-8E49-BBA788E24662}">
      <text>
        <r>
          <rPr>
            <b/>
            <sz val="9"/>
            <color indexed="81"/>
            <rFont val="Tahoma"/>
            <charset val="1"/>
          </rPr>
          <t>Helps:</t>
        </r>
        <r>
          <rPr>
            <sz val="9"/>
            <color indexed="81"/>
            <rFont val="Tahoma"/>
            <charset val="1"/>
          </rPr>
          <t xml:space="preserve">
in MMBtu due to data source change.
</t>
        </r>
      </text>
    </comment>
    <comment ref="B12" authorId="0" shapeId="0" xr:uid="{3F493691-B3D5-4E81-A2ED-0A66F18B23FF}">
      <text>
        <r>
          <rPr>
            <b/>
            <sz val="9"/>
            <color indexed="81"/>
            <rFont val="Tahoma"/>
            <charset val="1"/>
          </rPr>
          <t>Helps:</t>
        </r>
        <r>
          <rPr>
            <sz val="9"/>
            <color indexed="81"/>
            <rFont val="Tahoma"/>
            <charset val="1"/>
          </rPr>
          <t xml:space="preserve">
2006-2020: Gallons
2021-onward: MMBtu
due to data source change</t>
        </r>
      </text>
    </comment>
    <comment ref="AC12" authorId="0" shapeId="0" xr:uid="{219181EF-576B-4AA1-B7E4-C09643216CBF}">
      <text>
        <r>
          <rPr>
            <b/>
            <sz val="9"/>
            <color indexed="81"/>
            <rFont val="Tahoma"/>
            <charset val="1"/>
          </rPr>
          <t>Helps:</t>
        </r>
        <r>
          <rPr>
            <sz val="9"/>
            <color indexed="81"/>
            <rFont val="Tahoma"/>
            <charset val="1"/>
          </rPr>
          <t xml:space="preserve">
in MMBtu due to data source change.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tc={829BF92D-3DD1-4507-84A1-36D465121B6F}</author>
    <author>tc={64B3C24B-B3A6-4FB3-A2AE-1927604D4D7C}</author>
    <author>Hatch, Jenn (DOEE)</author>
  </authors>
  <commentList>
    <comment ref="Z37" authorId="0" shapeId="0" xr:uid="{829BF92D-3DD1-4507-84A1-36D465121B6F}">
      <text>
        <t>[Threaded comment]
Your version of Excel allows you to read this threaded comment; however, any edits to it will get removed if the file is opened in a newer version of Excel. Learn more: https://go.microsoft.com/fwlink/?linkid=870924
Comment:
    Holding over 2018 data until the CY19 Waste Diversion Report is available</t>
      </text>
    </comment>
    <comment ref="AB37" authorId="1" shapeId="0" xr:uid="{64B3C24B-B3A6-4FB3-A2AE-1927604D4D7C}">
      <text>
        <t>[Threaded comment]
Your version of Excel allows you to read this threaded comment; however, any edits to it will get removed if the file is opened in a newer version of Excel. Learn more: https://go.microsoft.com/fwlink/?linkid=870924
Comment:
    Holding over 2018 data until the CY20 Waste Diversion Report is available</t>
      </text>
    </comment>
    <comment ref="S42" authorId="2" shapeId="0" xr:uid="{00000000-0006-0000-0200-000001000000}">
      <text>
        <r>
          <rPr>
            <b/>
            <sz val="9"/>
            <color indexed="81"/>
            <rFont val="Tahoma"/>
            <family val="2"/>
          </rPr>
          <t>Hatch, Jenn (DOEE):</t>
        </r>
        <r>
          <rPr>
            <sz val="9"/>
            <color indexed="81"/>
            <rFont val="Tahoma"/>
            <family val="2"/>
          </rPr>
          <t xml:space="preserve">
included in fleet totals
</t>
        </r>
      </text>
    </comment>
  </commentList>
</comments>
</file>

<file path=xl/sharedStrings.xml><?xml version="1.0" encoding="utf-8"?>
<sst xmlns="http://schemas.openxmlformats.org/spreadsheetml/2006/main" count="563" uniqueCount="144">
  <si>
    <t>Sector</t>
  </si>
  <si>
    <t>Units</t>
  </si>
  <si>
    <t>Buildings &amp; Energy</t>
  </si>
  <si>
    <t>Residential</t>
  </si>
  <si>
    <t>Non-Residential</t>
  </si>
  <si>
    <t>Gas</t>
  </si>
  <si>
    <t>Electricity</t>
  </si>
  <si>
    <t>Fuel Oil</t>
  </si>
  <si>
    <t>Transportation</t>
  </si>
  <si>
    <t>Transit (Electricity)</t>
  </si>
  <si>
    <t>Gasoline</t>
  </si>
  <si>
    <t>Diesel</t>
  </si>
  <si>
    <t>On-Road</t>
  </si>
  <si>
    <t>Transportation Subtotal</t>
  </si>
  <si>
    <t>Waste</t>
  </si>
  <si>
    <t>Landfill</t>
  </si>
  <si>
    <t>Incineration</t>
  </si>
  <si>
    <t>Tons</t>
  </si>
  <si>
    <t>Waste Subtotal</t>
  </si>
  <si>
    <t>TOTAL</t>
  </si>
  <si>
    <t>Therms</t>
  </si>
  <si>
    <t>KWh</t>
  </si>
  <si>
    <t>Gallons</t>
  </si>
  <si>
    <t>VMT</t>
  </si>
  <si>
    <t>Kerosene</t>
  </si>
  <si>
    <t>Consumption</t>
  </si>
  <si>
    <t>Solid Waste</t>
  </si>
  <si>
    <t>Year</t>
  </si>
  <si>
    <t>Buildings &amp; Facilities</t>
  </si>
  <si>
    <t>Steam</t>
  </si>
  <si>
    <t>Buildings &amp; Facilities Subtotal</t>
  </si>
  <si>
    <t>Streetlights &amp; Traffic Signals</t>
  </si>
  <si>
    <t>Streetlights &amp; Traffic Signals Subtotal</t>
  </si>
  <si>
    <t>Solid Waste Subtotal</t>
  </si>
  <si>
    <t>Fleet</t>
  </si>
  <si>
    <t>Fleet Subtotal</t>
  </si>
  <si>
    <t>Water &amp; Wastewater</t>
  </si>
  <si>
    <t>Process Emissions</t>
  </si>
  <si>
    <t>Water &amp; Wastewater Subtotal</t>
  </si>
  <si>
    <t>Employee Commute</t>
  </si>
  <si>
    <t>Employee Commute Subtotal</t>
  </si>
  <si>
    <t xml:space="preserve">CNG </t>
  </si>
  <si>
    <t>Biodiesel</t>
  </si>
  <si>
    <t>Ethanol</t>
  </si>
  <si>
    <t>Off-Road</t>
  </si>
  <si>
    <t>Natural Gas</t>
  </si>
  <si>
    <t>Fugitive Emissions</t>
  </si>
  <si>
    <t>metric tons</t>
  </si>
  <si>
    <t>thousand lbs</t>
  </si>
  <si>
    <t>kWh</t>
  </si>
  <si>
    <t>GGE</t>
  </si>
  <si>
    <t>Fugitive Emissions &amp; Upstream Impacts of Activities</t>
  </si>
  <si>
    <t xml:space="preserve">Therms </t>
  </si>
  <si>
    <t>-</t>
  </si>
  <si>
    <t xml:space="preserve">Process emissions </t>
  </si>
  <si>
    <t>Gridloss from Gov't Electricity</t>
  </si>
  <si>
    <t>MT</t>
  </si>
  <si>
    <t xml:space="preserve">       Grid loss from transit (WMATA)</t>
  </si>
  <si>
    <t>Grid Loss</t>
  </si>
  <si>
    <t>Data Source</t>
  </si>
  <si>
    <t>Notes</t>
  </si>
  <si>
    <t>Washington Gas via MWCOG</t>
  </si>
  <si>
    <t>Pepco via MWCOG</t>
  </si>
  <si>
    <t>EIA.gov</t>
  </si>
  <si>
    <t xml:space="preserve">       Grid loss from transit</t>
  </si>
  <si>
    <t>MWCOG</t>
  </si>
  <si>
    <t>DPW</t>
  </si>
  <si>
    <t>calculated using EPA eGRID</t>
  </si>
  <si>
    <t>DC Water</t>
  </si>
  <si>
    <t>multiple</t>
  </si>
  <si>
    <t>Government Operation Inventory Methodology Notes</t>
  </si>
  <si>
    <t>DGS, DCSC, Events DC, UDC, DCHA</t>
  </si>
  <si>
    <t>DGS, DCSC</t>
  </si>
  <si>
    <t>MMBTU</t>
  </si>
  <si>
    <t>DDOT</t>
  </si>
  <si>
    <t>Note: DC Water generates ~10MW electricity from their digesters which is behind-the-meter.</t>
  </si>
  <si>
    <t>Transit Fleet</t>
  </si>
  <si>
    <t>DDOT - Circulator</t>
  </si>
  <si>
    <t>DC Water is an instrumentality of the District government. While the Blue Plains Advanced Wastewater Treatment plant (located in the District) also treats wastewater from Fairfax County, we claim 100% of the energy consumed and emissions produced by DC Water's facilities.</t>
  </si>
  <si>
    <t xml:space="preserve">TOTAL </t>
  </si>
  <si>
    <t>DC Water Grid Loss</t>
  </si>
  <si>
    <t xml:space="preserve">Fugitive Emissions </t>
  </si>
  <si>
    <t>DC Circulator</t>
  </si>
  <si>
    <t>Total Residential Electricity Used</t>
  </si>
  <si>
    <t>Compost</t>
  </si>
  <si>
    <t>Washington Gas</t>
  </si>
  <si>
    <t>Residential Subtotal</t>
  </si>
  <si>
    <t>Non-Residential Subtotal</t>
  </si>
  <si>
    <t>Buildings &amp; Energy Subtotal</t>
  </si>
  <si>
    <t>Fugitive Emissions Subtotal</t>
  </si>
  <si>
    <t xml:space="preserve">Buildings &amp; Facilities Total </t>
  </si>
  <si>
    <t>Total Non-Residential Electricity Used</t>
  </si>
  <si>
    <t>Citywide Inventory Methodology</t>
  </si>
  <si>
    <t>Includes all Residential and Commercial Condominiums (large, medium, and small).</t>
  </si>
  <si>
    <t>MTCO2e</t>
  </si>
  <si>
    <t>Washington Gas Residential meters and 90% of Group Metered Apartments (consistent with MWCOG model and Washington Gas assumptions that most of these meters are residential.)</t>
  </si>
  <si>
    <t xml:space="preserve"> n/a </t>
  </si>
  <si>
    <t>Calculated using VMT data, current vehicle fuel economy by vehicle classification, and the percentage of each vehicle type that is run on gas vs. diesel. In reporting gasoline, the calculations assume a 10% ethanol blend (national standard) for GPC compliance in reporting biogenic vs. non-biogenic sources. Note: vehicles by fuel type is from 2011 which is the last time MWCOG did an observed study. VMT calculations are not directly comparable between 2012 and later, and previous years because of changes to the modeled VMT data received by MWCOG for more recent years.</t>
  </si>
  <si>
    <t>Covanta's Lorton waste-to-energy facility, to which DPW was sending waste, went off-line in February 2017 and did not resume operations until the end of December 2017. While the facility was off-line, all trash produced in the District was landfilled.</t>
  </si>
  <si>
    <t>Includes Commercial (except for Condominiums) and Industrial. Includes Federal share (GSA)</t>
  </si>
  <si>
    <t>Fugitive  Emissions</t>
  </si>
  <si>
    <t>The DC Streetcar came online in 2016 and was added to the inventory accordingly.</t>
  </si>
  <si>
    <t>The DC Superior Courts are on the Federal Steam Loop and their usage is reflected here.</t>
  </si>
  <si>
    <t>The DC Circulator was brought under direct management control of DDOT in October 2018 and in accounting for its operations in the fleet, we have backcasted data to 2016, however data was not available for May - Sept 2017 and was estimated based on MPG. Currently the Circulator fleet operates 2 different diesel bus models, with different MPGs. These MPGs were averaged and that figure was used in the ICLEI Transportation factor set. CH4 and N20 information not available due to lack of VMT data. For the 2019 inventory and going forward, both gallons consumed and VMT for all Circulators are availble. As the Circulator fleet continues to transition to an electric fleet, we expect to see continue reduction in diesel emissions and increasing use of electricity.</t>
  </si>
  <si>
    <t>DC Water uses a mix of different fuels, but grouped as #2 for reporting.</t>
  </si>
  <si>
    <t>Sum of Washington Gas' Commercial + Industrial meters, plus 10% of Group Metered Apartment meters. Includes Federal share (GSA)</t>
  </si>
  <si>
    <t>Neither the District nor the regional Council of Governments (MWCOG) have included rail transportation in the District's inventory to date, due to data constraints and the short distances each rail service travels within the District boundary. We do, however, have Amtrak, and 2 commuter rail lines (MARC to/from Maryland; VRE to/from Virginia) with stops in the District. Additionally, DC operates the DC Streetcar, a light rail service, which opened in February 2016. In this inventory, electricity used to power the DC Streetcar is included in transportation electricity consumption.
No data from ships/boats is captured, aside from any fuel that may be purchased in the District and captured in the EIA fuel consumption data. The District has limited commercial water taxi/sightseeing operations which also serve MD and VA.</t>
  </si>
  <si>
    <t>Captures N20 emissions from nitrification/denitrification + effluent discharge emissions + emissions associated with the addition of methanol.   Because of changing technology and processess, both ICLEI's models and DC Water's data have continued to make revisions to improve accuracy. Though DC Water's Blue Plains Advanced Wastewater Treatment facility treats wastewater from both the District and Fairfax County, we capture the total of DC Water's emissions in this inventory, as it is located in-boundary.</t>
  </si>
  <si>
    <t>Captures N20 emissions from nitrification/denitrification + effluent discharge emissions + emissions associated with the addition of methanol.   Because of changing technology and processess, both ICLEI's models and DC Water's data have continued to make revisions to improve accuracy. Though DC Water's Blue Plains Advanced Wastewater Treatment facility treats wastewater from both the District and Fairfax County, we capture the total of DC Water's emissions in this inventory.</t>
  </si>
  <si>
    <t xml:space="preserve">Data for all streetlights and traffic lights is aggregated and does not distinguish between streetlight consumption vs. traffic signal consumption. </t>
  </si>
  <si>
    <t>eGRID - RFC East. Includes buildings + streetlights/traffic signals. Does not include DC Water as that grid loss is calculated separately in the Water/Wastewater inventory section.</t>
  </si>
  <si>
    <t>DDOT - DC Streetcar</t>
  </si>
  <si>
    <t>calculation based on DCHR data</t>
  </si>
  <si>
    <t>calculated based on Washington Gas consumption</t>
  </si>
  <si>
    <t>Updated July 2022</t>
  </si>
  <si>
    <t>Fossil Gas Distribution</t>
  </si>
  <si>
    <t>This calculation captures electricity used to operate the DC Streetcar, the electric DC Circulator buses and both the traction and non-traction power to run WMATA's Metrorail trains in the District. DC Streetcar began operations in 2016 and the electric DC Circulator buses began service in 2018. Data from 2013 - 2018 includes measured data for both WMATA traction &amp; non-traction power (added in the 2018 inventory year and measured &amp; adjusted back to 2013), facilitated by WMATA's improvements in their energy data management system allowing us to isolate non-traction power localized to the District. Data from 2006 - 2012 was calculated with measured traction power and estimated non-traction power (WMATA's total non-traction power (kWh) x the % of WMATA's budget paid for by DC) as WMATA was unable to isolate DC's portion of the system usage during that time. Data from WMATA for 2020 reflects a marked reduction in service due to the COVID-19 public health emergency, starting in March.</t>
  </si>
  <si>
    <t xml:space="preserve">Modeled estimates based on the 2022 Update to Visualize 2045, Round 9.1a Cooperative Forecasts, 2020 Vehicle Registration Data, and MOVES2014b, and adjusted further by MWCOG staff to account for impacts of the COVID-19 public health emergency, based on observed trip reductions. </t>
  </si>
  <si>
    <t>*Note on emissions factors: at present, the upstream impacts of fossil gas extraction, processing, and transportation are not captured in either the gas or electricity emission factors. The District plans to incorporate those impacts in future. 
Local transmission and distribution losses for both gas and electricity are captured here, as fugitive emissions and grid losses, respectively.</t>
  </si>
  <si>
    <t>DOEE calculated based on VMT and average vehicle fuel economy</t>
  </si>
  <si>
    <t>WMATA, DGS (DDOT operations)</t>
  </si>
  <si>
    <t>n/a</t>
  </si>
  <si>
    <t>Events DC had historically only provided data for the Convention Center. Nationals Park was added for the 2019 inventory, and we are hopeful to backcast data if benchmarking data becomes available. Entertainment &amp; Sports Arena and Audi Field added 2020. This does not include any usage for RFK Stadium.</t>
  </si>
  <si>
    <t xml:space="preserve">Events DC had historically only provided data for the Convention Center. Nationals Park was added for the 2019 inventory, and we are hopeful to backcast data if benchmarking data becomes available. Entertainment &amp; Sports Arena and Audi Field added 2020. RFK is not included.  Solar generated on DGS properties is included in this figure. </t>
  </si>
  <si>
    <t xml:space="preserve">DPW engages a contractor to measure and monitor emissions from their fleet annually, and provides an annual report to facilitate these calculations. </t>
  </si>
  <si>
    <t>Data provided by DPW for waste processed through DC transfer stations, and held over from 2018 pending release of CY19 and CY20 Waste Diversion Reports from DPW. Calculations use DPW's 2018 waste characterization study, and final disposition % to landfill vs. incineration. The District operates no landfills or incinerators within the city, so all are Scope 3.</t>
  </si>
  <si>
    <t>DC Circulator &amp; DC Streetcar Electricity</t>
  </si>
  <si>
    <t>This relies on the last employee commute survey from DCHR (2009); based on those percentages, updated numbers of employees and which state they live in, and current vehicle fuel economy, we calculate these estimated statistics. 2020 data reflects an adjusted estimate to account for the COVID-19 public health emergency, when 60% of DC Government employees were on full time telework status starting in mid-March. We hope to get updated commute information for employees in future.</t>
  </si>
  <si>
    <t>HFC emissions is modeled based on number of fleet vehicles. Fugitive emissions from natural gas distribution were added to the calculator in 2021 (2019 inventory) and has been backcasted for all prior inventories based on measured consumption and the estimated leakage from the local distribution network + customer meters, using the same methodology developed for the citywide fugitive emissions calculations.</t>
  </si>
  <si>
    <t>% reduction from 2006 baseline</t>
  </si>
  <si>
    <t>2020**</t>
  </si>
  <si>
    <t>Prior to 2014 local estimates of leakage rates for the District were not available and the inventory was calculated using the national default factor of 0.3% for local distribution systems, as outlined in the EDF User Guide for Natural Gas Leakage Rate Modeling Tool, based on US EPA data, for 2006 - 2013. Washington Gas provided local leakage figures from 2014-2016 based on their Subpart W reporting requirements and with some additional estimates of leakage at meters. DOEE has estimated fugitive emissions based on that leakage rate for 2017 onward. Data before 2014 is therefore not comparable to data from 2014 to present.</t>
  </si>
  <si>
    <t>**The 2020 &amp; 2021 inventoies reflects impacts of the COVID-19 public health emergency. Future data is needed to assess the impact on the District's long-term emissions reduction pathway.</t>
  </si>
  <si>
    <t>updated to eGRID 2021 - RFC-East</t>
  </si>
  <si>
    <t>**The 2020 and 2021 inventories reflects impacts of the COVID-19 public health emergency. Future data is needed to assess the impact on the District's long-term emissions reduction pathway.</t>
  </si>
  <si>
    <t>2021**</t>
  </si>
  <si>
    <t>reduction from 2006 baseline</t>
  </si>
  <si>
    <t>Gallons / MMBtu</t>
  </si>
  <si>
    <t>Gallons (2006-2020)
MMBtu (2021+)</t>
  </si>
  <si>
    <t>2006-2020:Report is "Distillate Fuel Oil and Kerosene Sales by End Use". Report suspended by EIA. EIA staff suggested SEDS as replacement.
2021+: State Energy Data System (SEDS) consumption data for DC.</t>
  </si>
  <si>
    <t>2006-2020:Report is "Distillate Fuel Oil and Kerosene Sales by End Use". Report suspended by EIA. EIA staff suggested SEDS as replacement.
2021+: State Energy Data System (SEDS) consumption data for DC. Non-Residential includes Commerical, Industrial.</t>
  </si>
  <si>
    <t>The methodology for waste calculations changed and improved beginning in the 2018 inventory year, due to an updated waste characterization study from DPW (2021 Waste Characterization Report). This study provides a more detailed estimate of the volume of the total waste stream (including privately-managed MSW) and an improved estimate regarding the percent of MSW sent to landfill vs. incineration. Data from 2018 is not comparable to prior years owing to the following changes. Prior to 2018, DPW provided tonnage by disposition for the solid waste that they manage (&lt;4 unit residential, government). However, they had not had data from the private haulers who manage commercial properties and residential buildings with 4+ units. Therefore we had made an assumption (since 2006) that DPW's volume of solid waste equates that picked up by private haulers, so that the total tonnage produced by the District is double that which DPW reports. Due to lack of data as to where private haulers dispose of waste, we had previously assumed 100% was landfilled in sites outside the District. Additionally, prior to the 2018 waste characterization study, we had used national modeling to break down materials into the characterization necessary for the Clear Path calculator. 
Data for 2019-2021 was revised in 2024 to reflect the Solid Waste Diversion Report 2019-2022. Data from 2019+ uses estimated MSW generation based on DPW's extrapolation from measured MSW (estimates&gt;measured) and disposition to landfill vs. incineration is proportional to the measured disposal.</t>
  </si>
  <si>
    <t>Grid loss</t>
  </si>
  <si>
    <t>Updated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</si>
</sst>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s>
  <fonts count="58"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name val="Arial"/>
      <family val="1"/>
    </font>
    <font>
      <sz val="10"/>
      <name val="MS Sans Serif"/>
      <family val="2"/>
    </font>
    <font>
      <sz val="9"/>
      <color indexed="81"/>
      <name val="Tahoma"/>
      <family val="2"/>
    </font>
    <font>
      <b/>
      <sz val="9"/>
      <color indexed="81"/>
      <name val="Tahoma"/>
      <family val="2"/>
    </font>
    <font>
      <sz val="11"/>
      <name val="Calibri"/>
      <family val="2"/>
      <scheme val="minor"/>
    </font>
    <font>
      <b/>
      <sz val="11"/>
      <color theme="0"/>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sz val="18"/>
      <color theme="1"/>
      <name val="Calibri"/>
      <family val="2"/>
      <scheme val="minor"/>
    </font>
    <font>
      <sz val="18"/>
      <color theme="3"/>
      <name val="Calibri Light"/>
      <family val="2"/>
      <scheme val="major"/>
    </font>
    <font>
      <sz val="10"/>
      <color indexed="8"/>
      <name val="Arial"/>
      <family val="2"/>
    </font>
    <font>
      <sz val="12"/>
      <color theme="1"/>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1"/>
      <color rgb="FF222222"/>
      <name val="Calibri"/>
      <family val="2"/>
      <scheme val="minor"/>
    </font>
    <font>
      <sz val="10"/>
      <color indexed="8"/>
      <name val="Arial"/>
      <family val="2"/>
    </font>
    <font>
      <sz val="10"/>
      <name val="Verdana"/>
      <family val="2"/>
    </font>
    <font>
      <u/>
      <sz val="11"/>
      <color theme="10"/>
      <name val="Calibri"/>
      <family val="2"/>
    </font>
    <font>
      <sz val="11"/>
      <color rgb="FF000000"/>
      <name val="Calibri"/>
      <family val="2"/>
      <scheme val="minor"/>
    </font>
    <font>
      <sz val="11"/>
      <color indexed="8"/>
      <name val="Calibri"/>
      <family val="2"/>
      <scheme val="minor"/>
    </font>
    <font>
      <sz val="10"/>
      <color indexed="8"/>
      <name val="Arial"/>
      <family val="2"/>
    </font>
    <font>
      <b/>
      <sz val="12"/>
      <color theme="1"/>
      <name val="Calibri"/>
      <family val="2"/>
      <scheme val="minor"/>
    </font>
    <font>
      <sz val="10"/>
      <color indexed="8"/>
      <name val="Arial"/>
      <family val="2"/>
    </font>
    <font>
      <u/>
      <sz val="11"/>
      <color theme="10"/>
      <name val="Calibri"/>
      <family val="2"/>
      <scheme val="minor"/>
    </font>
    <font>
      <b/>
      <sz val="14"/>
      <color theme="1"/>
      <name val="Calibri"/>
      <family val="2"/>
      <scheme val="minor"/>
    </font>
    <font>
      <b/>
      <sz val="16"/>
      <color theme="1"/>
      <name val="Calibri"/>
      <family val="2"/>
      <scheme val="minor"/>
    </font>
    <font>
      <sz val="9"/>
      <color indexed="81"/>
      <name val="Tahoma"/>
      <charset val="1"/>
    </font>
    <font>
      <b/>
      <sz val="9"/>
      <color indexed="81"/>
      <name val="Tahoma"/>
      <charset val="1"/>
    </font>
  </fonts>
  <fills count="4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rgb="FFDDC4FC"/>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E5A9A9"/>
        <bgColor indexed="64"/>
      </patternFill>
    </fill>
    <fill>
      <patternFill patternType="solid">
        <fgColor theme="2" tint="-9.9978637043366805E-2"/>
        <bgColor indexed="64"/>
      </patternFill>
    </fill>
    <fill>
      <patternFill patternType="solid">
        <fgColor rgb="FFDF9595"/>
        <bgColor indexed="64"/>
      </patternFill>
    </fill>
  </fills>
  <borders count="56">
    <border>
      <left/>
      <right/>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bottom/>
      <diagonal/>
    </border>
    <border>
      <left style="medium">
        <color indexed="64"/>
      </left>
      <right/>
      <top/>
      <bottom style="medium">
        <color indexed="64"/>
      </bottom>
      <diagonal/>
    </border>
  </borders>
  <cellStyleXfs count="162">
    <xf numFmtId="0" fontId="0" fillId="0" borderId="0"/>
    <xf numFmtId="43" fontId="2" fillId="0" borderId="0" applyFont="0" applyFill="0" applyBorder="0" applyAlignment="0" applyProtection="0"/>
    <xf numFmtId="0" fontId="3" fillId="0" borderId="0"/>
    <xf numFmtId="0" fontId="4" fillId="0" borderId="0"/>
    <xf numFmtId="0" fontId="5"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10" fillId="0" borderId="0" applyNumberFormat="0" applyFill="0" applyBorder="0" applyAlignment="0" applyProtection="0"/>
    <xf numFmtId="0" fontId="11" fillId="0" borderId="32" applyNumberFormat="0" applyFill="0" applyAlignment="0" applyProtection="0"/>
    <xf numFmtId="0" fontId="12" fillId="0" borderId="33" applyNumberFormat="0" applyFill="0" applyAlignment="0" applyProtection="0"/>
    <xf numFmtId="0" fontId="13" fillId="0" borderId="34"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35" applyNumberFormat="0" applyAlignment="0" applyProtection="0"/>
    <xf numFmtId="0" fontId="18" fillId="9" borderId="36" applyNumberFormat="0" applyAlignment="0" applyProtection="0"/>
    <xf numFmtId="0" fontId="19" fillId="9" borderId="35" applyNumberFormat="0" applyAlignment="0" applyProtection="0"/>
    <xf numFmtId="0" fontId="20" fillId="0" borderId="37" applyNumberFormat="0" applyFill="0" applyAlignment="0" applyProtection="0"/>
    <xf numFmtId="0" fontId="9" fillId="10" borderId="38" applyNumberFormat="0" applyAlignment="0" applyProtection="0"/>
    <xf numFmtId="0" fontId="21" fillId="0" borderId="0" applyNumberFormat="0" applyFill="0" applyBorder="0" applyAlignment="0" applyProtection="0"/>
    <xf numFmtId="0" fontId="2" fillId="11" borderId="39" applyNumberFormat="0" applyFont="0" applyAlignment="0" applyProtection="0"/>
    <xf numFmtId="0" fontId="22" fillId="0" borderId="0" applyNumberFormat="0" applyFill="0" applyBorder="0" applyAlignment="0" applyProtection="0"/>
    <xf numFmtId="0" fontId="1" fillId="0" borderId="40"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3" fillId="0" borderId="0"/>
    <xf numFmtId="0" fontId="25" fillId="0" borderId="0"/>
    <xf numFmtId="0" fontId="2" fillId="0" borderId="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5" fillId="6" borderId="0" applyNumberFormat="0" applyBorder="0" applyAlignment="0" applyProtection="0"/>
    <xf numFmtId="0" fontId="2" fillId="36" borderId="41"/>
    <xf numFmtId="0" fontId="2" fillId="0" borderId="0"/>
    <xf numFmtId="0" fontId="2" fillId="0" borderId="0"/>
    <xf numFmtId="43" fontId="25" fillId="0" borderId="0" applyFont="0" applyFill="0" applyBorder="0" applyAlignment="0" applyProtection="0"/>
    <xf numFmtId="44" fontId="25" fillId="0" borderId="0" applyFont="0" applyFill="0" applyBorder="0" applyAlignment="0" applyProtection="0"/>
    <xf numFmtId="0" fontId="26" fillId="0" borderId="0" applyNumberFormat="0" applyFill="0" applyBorder="0" applyAlignment="0" applyProtection="0"/>
    <xf numFmtId="0" fontId="27" fillId="0" borderId="0">
      <alignment vertical="top"/>
    </xf>
    <xf numFmtId="0" fontId="3" fillId="0" borderId="0"/>
    <xf numFmtId="0" fontId="5" fillId="0" borderId="0"/>
    <xf numFmtId="0" fontId="24" fillId="0" borderId="0"/>
    <xf numFmtId="43" fontId="24" fillId="0" borderId="0" applyFont="0" applyFill="0" applyBorder="0" applyAlignment="0" applyProtection="0"/>
    <xf numFmtId="0" fontId="28" fillId="0" borderId="0"/>
    <xf numFmtId="0" fontId="29" fillId="0" borderId="32" applyNumberFormat="0" applyFill="0" applyAlignment="0" applyProtection="0"/>
    <xf numFmtId="0" fontId="30" fillId="0" borderId="33" applyNumberFormat="0" applyFill="0" applyAlignment="0" applyProtection="0"/>
    <xf numFmtId="0" fontId="31" fillId="0" borderId="34"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35" applyNumberFormat="0" applyAlignment="0" applyProtection="0"/>
    <xf numFmtId="0" fontId="36" fillId="9" borderId="36" applyNumberFormat="0" applyAlignment="0" applyProtection="0"/>
    <xf numFmtId="0" fontId="37" fillId="9" borderId="35" applyNumberFormat="0" applyAlignment="0" applyProtection="0"/>
    <xf numFmtId="0" fontId="38" fillId="0" borderId="37" applyNumberFormat="0" applyFill="0" applyAlignment="0" applyProtection="0"/>
    <xf numFmtId="0" fontId="39" fillId="10" borderId="38" applyNumberFormat="0" applyAlignment="0" applyProtection="0"/>
    <xf numFmtId="0" fontId="40" fillId="0" borderId="0" applyNumberFormat="0" applyFill="0" applyBorder="0" applyAlignment="0" applyProtection="0"/>
    <xf numFmtId="0" fontId="28" fillId="11" borderId="39" applyNumberFormat="0" applyFont="0" applyAlignment="0" applyProtection="0"/>
    <xf numFmtId="0" fontId="41" fillId="0" borderId="0" applyNumberFormat="0" applyFill="0" applyBorder="0" applyAlignment="0" applyProtection="0"/>
    <xf numFmtId="0" fontId="42" fillId="0" borderId="40" applyNumberFormat="0" applyFill="0" applyAlignment="0" applyProtection="0"/>
    <xf numFmtId="0" fontId="43"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43" fillId="35" borderId="0" applyNumberFormat="0" applyBorder="0" applyAlignment="0" applyProtection="0"/>
    <xf numFmtId="0" fontId="45" fillId="0" borderId="0">
      <alignment vertical="top"/>
    </xf>
    <xf numFmtId="44" fontId="27" fillId="0" borderId="0" applyFont="0" applyFill="0" applyBorder="0" applyAlignment="0" applyProtection="0">
      <alignment vertical="top"/>
    </xf>
    <xf numFmtId="43" fontId="27" fillId="0" borderId="0" applyFont="0" applyFill="0" applyBorder="0" applyAlignment="0" applyProtection="0"/>
    <xf numFmtId="9" fontId="27" fillId="0" borderId="0" applyFont="0" applyFill="0" applyBorder="0" applyAlignment="0" applyProtection="0"/>
    <xf numFmtId="0" fontId="46" fillId="0" borderId="0"/>
    <xf numFmtId="43" fontId="46" fillId="0" borderId="0" applyFont="0" applyFill="0" applyBorder="0" applyAlignment="0" applyProtection="0"/>
    <xf numFmtId="9" fontId="46" fillId="0" borderId="0" applyFont="0" applyFill="0" applyBorder="0" applyAlignment="0" applyProtection="0"/>
    <xf numFmtId="0" fontId="47" fillId="0" borderId="0" applyNumberFormat="0" applyFill="0" applyBorder="0" applyAlignment="0" applyProtection="0">
      <alignment vertical="top"/>
      <protection locked="0"/>
    </xf>
    <xf numFmtId="0" fontId="48" fillId="0" borderId="0"/>
    <xf numFmtId="0" fontId="27" fillId="0" borderId="0">
      <alignment vertical="top"/>
    </xf>
    <xf numFmtId="0" fontId="27" fillId="0" borderId="0">
      <alignment vertical="top"/>
    </xf>
    <xf numFmtId="0" fontId="48" fillId="0" borderId="0"/>
    <xf numFmtId="0" fontId="2" fillId="0" borderId="0"/>
    <xf numFmtId="9" fontId="3" fillId="0" borderId="0" applyFont="0" applyFill="0" applyBorder="0" applyAlignment="0" applyProtection="0">
      <alignment vertical="center"/>
    </xf>
    <xf numFmtId="42" fontId="3" fillId="0" borderId="0" applyFont="0" applyFill="0" applyBorder="0" applyAlignment="0" applyProtection="0">
      <alignment vertical="center"/>
    </xf>
    <xf numFmtId="44" fontId="3" fillId="0" borderId="0" applyFont="0" applyFill="0" applyBorder="0" applyAlignment="0" applyProtection="0">
      <alignment vertical="center"/>
    </xf>
    <xf numFmtId="43"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alignment vertical="center"/>
    </xf>
    <xf numFmtId="0" fontId="49" fillId="0" borderId="0"/>
    <xf numFmtId="0" fontId="50" fillId="0" borderId="0">
      <alignment vertical="top"/>
    </xf>
    <xf numFmtId="0" fontId="2" fillId="0" borderId="0"/>
    <xf numFmtId="0" fontId="27" fillId="0" borderId="0">
      <alignment vertical="top"/>
    </xf>
    <xf numFmtId="0" fontId="52" fillId="0" borderId="0">
      <alignment vertical="top"/>
    </xf>
    <xf numFmtId="0" fontId="53" fillId="0" borderId="0" applyNumberFormat="0" applyFill="0" applyBorder="0" applyAlignment="0" applyProtection="0"/>
    <xf numFmtId="0" fontId="27" fillId="0" borderId="0">
      <alignment vertical="top"/>
    </xf>
    <xf numFmtId="0" fontId="27" fillId="0" borderId="0">
      <alignment vertical="top"/>
    </xf>
    <xf numFmtId="0" fontId="27" fillId="0" borderId="0">
      <alignment vertical="top"/>
    </xf>
    <xf numFmtId="0" fontId="24" fillId="0" borderId="0"/>
    <xf numFmtId="9" fontId="24" fillId="0" borderId="0" applyFont="0" applyFill="0" applyBorder="0" applyAlignment="0" applyProtection="0"/>
    <xf numFmtId="0" fontId="10" fillId="0" borderId="0" applyNumberFormat="0" applyFill="0" applyBorder="0" applyAlignment="0" applyProtection="0"/>
    <xf numFmtId="0" fontId="11" fillId="0" borderId="32" applyNumberFormat="0" applyFill="0" applyAlignment="0" applyProtection="0"/>
    <xf numFmtId="0" fontId="12" fillId="0" borderId="33" applyNumberFormat="0" applyFill="0" applyAlignment="0" applyProtection="0"/>
    <xf numFmtId="0" fontId="13" fillId="0" borderId="34" applyNumberFormat="0" applyFill="0" applyAlignment="0" applyProtection="0"/>
    <xf numFmtId="0" fontId="13" fillId="0" borderId="0" applyNumberFormat="0" applyFill="0" applyBorder="0" applyAlignment="0" applyProtection="0"/>
    <xf numFmtId="0" fontId="16" fillId="7" borderId="0" applyNumberFormat="0" applyBorder="0" applyAlignment="0" applyProtection="0"/>
    <xf numFmtId="0" fontId="20" fillId="0" borderId="37"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 fillId="0" borderId="40" applyNumberFormat="0" applyFill="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5" borderId="0" applyNumberFormat="0" applyBorder="0" applyAlignment="0" applyProtection="0"/>
    <xf numFmtId="9" fontId="2" fillId="0" borderId="0" applyFont="0" applyFill="0" applyBorder="0" applyAlignment="0" applyProtection="0"/>
  </cellStyleXfs>
  <cellXfs count="459">
    <xf numFmtId="0" fontId="0" fillId="0" borderId="0" xfId="0"/>
    <xf numFmtId="165" fontId="0" fillId="0" borderId="1" xfId="1" applyNumberFormat="1" applyFont="1" applyBorder="1"/>
    <xf numFmtId="165" fontId="0" fillId="0" borderId="0" xfId="1" applyNumberFormat="1" applyFont="1"/>
    <xf numFmtId="0" fontId="0" fillId="0" borderId="28" xfId="0" applyBorder="1"/>
    <xf numFmtId="0" fontId="0" fillId="0" borderId="0" xfId="0" applyAlignment="1">
      <alignment wrapText="1"/>
    </xf>
    <xf numFmtId="166" fontId="0" fillId="0" borderId="0" xfId="1" applyNumberFormat="1" applyFont="1"/>
    <xf numFmtId="166" fontId="1" fillId="0" borderId="0" xfId="1" applyNumberFormat="1" applyFont="1" applyBorder="1"/>
    <xf numFmtId="166" fontId="1" fillId="0" borderId="3" xfId="1" applyNumberFormat="1" applyFont="1" applyBorder="1"/>
    <xf numFmtId="166" fontId="2" fillId="0" borderId="0" xfId="1" applyNumberFormat="1" applyFont="1" applyFill="1" applyBorder="1"/>
    <xf numFmtId="0" fontId="0" fillId="0" borderId="0" xfId="0" applyAlignment="1">
      <alignment vertical="center"/>
    </xf>
    <xf numFmtId="1" fontId="0" fillId="0" borderId="0" xfId="0" applyNumberFormat="1" applyAlignment="1">
      <alignment vertical="center"/>
    </xf>
    <xf numFmtId="1" fontId="0" fillId="0" borderId="0" xfId="0" applyNumberFormat="1" applyAlignment="1">
      <alignment horizontal="left" vertical="center"/>
    </xf>
    <xf numFmtId="1" fontId="0" fillId="0" borderId="2" xfId="0" applyNumberFormat="1" applyBorder="1" applyAlignment="1">
      <alignment vertical="center"/>
    </xf>
    <xf numFmtId="0" fontId="0" fillId="0" borderId="2" xfId="0" applyBorder="1" applyAlignment="1">
      <alignment vertical="center"/>
    </xf>
    <xf numFmtId="0" fontId="0" fillId="0" borderId="0" xfId="0" applyAlignment="1">
      <alignment horizontal="left" vertical="center"/>
    </xf>
    <xf numFmtId="164" fontId="0" fillId="0" borderId="0" xfId="0" applyNumberFormat="1" applyAlignment="1">
      <alignment vertical="center"/>
    </xf>
    <xf numFmtId="0" fontId="0" fillId="37" borderId="0" xfId="0" applyFill="1" applyAlignment="1">
      <alignment vertical="center"/>
    </xf>
    <xf numFmtId="1" fontId="11" fillId="0" borderId="32" xfId="9" applyNumberFormat="1"/>
    <xf numFmtId="0" fontId="11" fillId="0" borderId="32" xfId="9"/>
    <xf numFmtId="166" fontId="1" fillId="0" borderId="21" xfId="1" applyNumberFormat="1" applyFont="1" applyBorder="1"/>
    <xf numFmtId="0" fontId="0" fillId="0" borderId="28" xfId="0" applyBorder="1" applyAlignment="1">
      <alignment horizontal="left" vertical="center"/>
    </xf>
    <xf numFmtId="0" fontId="0" fillId="0" borderId="28" xfId="0" applyBorder="1" applyAlignment="1">
      <alignment vertical="center"/>
    </xf>
    <xf numFmtId="0" fontId="11" fillId="0" borderId="32" xfId="9" applyAlignment="1">
      <alignment wrapText="1"/>
    </xf>
    <xf numFmtId="0" fontId="0" fillId="0" borderId="28" xfId="0" applyBorder="1" applyAlignment="1">
      <alignment wrapText="1"/>
    </xf>
    <xf numFmtId="0" fontId="0" fillId="0" borderId="30" xfId="0" applyBorder="1" applyAlignment="1">
      <alignment wrapText="1"/>
    </xf>
    <xf numFmtId="0" fontId="0" fillId="0" borderId="43" xfId="0" applyBorder="1" applyAlignment="1">
      <alignment wrapText="1"/>
    </xf>
    <xf numFmtId="0" fontId="0" fillId="0" borderId="31" xfId="0" applyBorder="1" applyAlignment="1">
      <alignment horizontal="left" wrapText="1"/>
    </xf>
    <xf numFmtId="166" fontId="2" fillId="0" borderId="28" xfId="1" applyNumberFormat="1" applyFont="1" applyFill="1" applyBorder="1" applyAlignment="1">
      <alignment horizontal="left" wrapText="1"/>
    </xf>
    <xf numFmtId="0" fontId="0" fillId="0" borderId="30" xfId="0" applyBorder="1" applyAlignment="1">
      <alignment vertical="center"/>
    </xf>
    <xf numFmtId="166" fontId="0" fillId="0" borderId="28" xfId="1" applyNumberFormat="1" applyFont="1" applyFill="1" applyBorder="1" applyAlignment="1">
      <alignment horizontal="left" wrapText="1"/>
    </xf>
    <xf numFmtId="166" fontId="1" fillId="0" borderId="16" xfId="1" applyNumberFormat="1" applyFont="1" applyBorder="1"/>
    <xf numFmtId="0" fontId="1" fillId="0" borderId="0" xfId="0" applyFont="1" applyAlignment="1">
      <alignment vertical="center"/>
    </xf>
    <xf numFmtId="166" fontId="1" fillId="0" borderId="0" xfId="1" applyNumberFormat="1" applyFont="1" applyFill="1"/>
    <xf numFmtId="1" fontId="2" fillId="0" borderId="0" xfId="1" applyNumberFormat="1" applyFont="1"/>
    <xf numFmtId="166" fontId="2" fillId="0" borderId="0" xfId="1" applyNumberFormat="1" applyFont="1" applyFill="1"/>
    <xf numFmtId="166" fontId="2" fillId="0" borderId="0" xfId="1" applyNumberFormat="1" applyFont="1"/>
    <xf numFmtId="166" fontId="2" fillId="0" borderId="3" xfId="1" applyNumberFormat="1" applyFont="1" applyBorder="1"/>
    <xf numFmtId="166" fontId="2" fillId="4" borderId="0" xfId="1" applyNumberFormat="1" applyFont="1" applyFill="1"/>
    <xf numFmtId="0" fontId="2" fillId="0" borderId="0" xfId="0" applyFont="1" applyAlignment="1">
      <alignment vertical="center"/>
    </xf>
    <xf numFmtId="43" fontId="2" fillId="0" borderId="0" xfId="1" applyFont="1"/>
    <xf numFmtId="43" fontId="2" fillId="0" borderId="0" xfId="1" applyFont="1" applyFill="1"/>
    <xf numFmtId="166" fontId="2" fillId="3" borderId="0" xfId="1" applyNumberFormat="1" applyFont="1" applyFill="1"/>
    <xf numFmtId="0" fontId="1" fillId="37" borderId="0" xfId="0" applyFont="1" applyFill="1" applyAlignment="1">
      <alignment vertical="center"/>
    </xf>
    <xf numFmtId="1" fontId="1" fillId="0" borderId="11" xfId="0" applyNumberFormat="1" applyFont="1" applyBorder="1" applyAlignment="1">
      <alignment vertical="center"/>
    </xf>
    <xf numFmtId="164" fontId="1" fillId="42" borderId="46" xfId="0" applyNumberFormat="1" applyFont="1" applyFill="1" applyBorder="1" applyAlignment="1">
      <alignment vertical="center"/>
    </xf>
    <xf numFmtId="1" fontId="51" fillId="0" borderId="12" xfId="0" applyNumberFormat="1" applyFont="1" applyBorder="1" applyAlignment="1">
      <alignment vertical="center"/>
    </xf>
    <xf numFmtId="164" fontId="1" fillId="0" borderId="13" xfId="0" applyNumberFormat="1" applyFont="1" applyBorder="1" applyAlignment="1">
      <alignment vertical="center"/>
    </xf>
    <xf numFmtId="165" fontId="0" fillId="0" borderId="46" xfId="1" applyNumberFormat="1" applyFont="1" applyFill="1" applyBorder="1" applyAlignment="1">
      <alignment vertical="center"/>
    </xf>
    <xf numFmtId="49" fontId="0" fillId="39" borderId="28" xfId="1" applyNumberFormat="1" applyFont="1" applyFill="1" applyBorder="1" applyAlignment="1">
      <alignment horizontal="left" vertical="center" wrapText="1"/>
    </xf>
    <xf numFmtId="1" fontId="1" fillId="2" borderId="50" xfId="0" applyNumberFormat="1" applyFont="1" applyFill="1" applyBorder="1" applyAlignment="1">
      <alignment vertical="center"/>
    </xf>
    <xf numFmtId="165" fontId="1" fillId="43" borderId="24" xfId="1" applyNumberFormat="1" applyFont="1" applyFill="1" applyBorder="1" applyAlignment="1">
      <alignment vertical="center"/>
    </xf>
    <xf numFmtId="1" fontId="51" fillId="0" borderId="4" xfId="0" applyNumberFormat="1" applyFont="1" applyBorder="1" applyAlignment="1">
      <alignment vertical="center"/>
    </xf>
    <xf numFmtId="165" fontId="1" fillId="41" borderId="24" xfId="1" applyNumberFormat="1" applyFont="1" applyFill="1" applyBorder="1" applyAlignment="1">
      <alignment vertical="center"/>
    </xf>
    <xf numFmtId="165" fontId="2" fillId="0" borderId="44" xfId="1" applyNumberFormat="1" applyFont="1" applyFill="1" applyBorder="1" applyAlignment="1">
      <alignment vertical="center"/>
    </xf>
    <xf numFmtId="1" fontId="1" fillId="0" borderId="12" xfId="0" applyNumberFormat="1" applyFont="1" applyBorder="1" applyAlignment="1">
      <alignment vertical="center"/>
    </xf>
    <xf numFmtId="0" fontId="1" fillId="0" borderId="1" xfId="0" applyFont="1" applyBorder="1" applyAlignment="1">
      <alignment vertical="center"/>
    </xf>
    <xf numFmtId="1" fontId="51" fillId="0" borderId="11" xfId="0" applyNumberFormat="1" applyFont="1" applyBorder="1" applyAlignment="1">
      <alignment vertical="center"/>
    </xf>
    <xf numFmtId="165" fontId="1" fillId="40" borderId="46" xfId="1" applyNumberFormat="1" applyFont="1" applyFill="1" applyBorder="1" applyAlignment="1">
      <alignment vertical="center"/>
    </xf>
    <xf numFmtId="0" fontId="1" fillId="0" borderId="2" xfId="0" applyFont="1" applyBorder="1" applyAlignment="1">
      <alignment vertical="center"/>
    </xf>
    <xf numFmtId="166" fontId="1" fillId="39" borderId="28" xfId="1" applyNumberFormat="1" applyFont="1" applyFill="1" applyBorder="1"/>
    <xf numFmtId="0" fontId="51" fillId="0" borderId="0" xfId="0" applyFont="1" applyAlignment="1">
      <alignment vertical="center"/>
    </xf>
    <xf numFmtId="1" fontId="51" fillId="0" borderId="52" xfId="0" applyNumberFormat="1" applyFont="1" applyBorder="1" applyAlignment="1">
      <alignment vertical="center"/>
    </xf>
    <xf numFmtId="3" fontId="0" fillId="0" borderId="2" xfId="0" applyNumberFormat="1" applyBorder="1" applyAlignment="1">
      <alignment vertical="center"/>
    </xf>
    <xf numFmtId="164" fontId="51" fillId="0" borderId="13" xfId="0" applyNumberFormat="1" applyFont="1" applyBorder="1" applyAlignment="1">
      <alignment vertical="center"/>
    </xf>
    <xf numFmtId="165" fontId="1" fillId="2" borderId="24" xfId="1" applyNumberFormat="1" applyFont="1" applyFill="1" applyBorder="1" applyAlignment="1">
      <alignment vertical="center"/>
    </xf>
    <xf numFmtId="1" fontId="51" fillId="0" borderId="13" xfId="0" applyNumberFormat="1" applyFont="1" applyBorder="1" applyAlignment="1">
      <alignment vertical="center"/>
    </xf>
    <xf numFmtId="166" fontId="0" fillId="0" borderId="21" xfId="1" applyNumberFormat="1" applyFont="1" applyBorder="1" applyAlignment="1">
      <alignment horizontal="left" indent="2"/>
    </xf>
    <xf numFmtId="166" fontId="51" fillId="0" borderId="49" xfId="1" applyNumberFormat="1" applyFont="1" applyBorder="1"/>
    <xf numFmtId="165" fontId="1" fillId="42" borderId="24" xfId="1" applyNumberFormat="1" applyFont="1" applyFill="1" applyBorder="1" applyAlignment="1">
      <alignment vertical="center"/>
    </xf>
    <xf numFmtId="164" fontId="0" fillId="43" borderId="46" xfId="0" applyNumberFormat="1" applyFill="1" applyBorder="1" applyAlignment="1">
      <alignment vertical="center"/>
    </xf>
    <xf numFmtId="165" fontId="1" fillId="2" borderId="48" xfId="1" applyNumberFormat="1" applyFont="1" applyFill="1" applyBorder="1" applyAlignment="1">
      <alignment vertical="center"/>
    </xf>
    <xf numFmtId="1" fontId="1" fillId="0" borderId="13" xfId="0" applyNumberFormat="1" applyFont="1" applyBorder="1" applyAlignment="1">
      <alignment vertical="center"/>
    </xf>
    <xf numFmtId="166" fontId="1" fillId="2" borderId="28" xfId="1" applyNumberFormat="1" applyFont="1" applyFill="1" applyBorder="1"/>
    <xf numFmtId="165" fontId="0" fillId="0" borderId="44" xfId="1" applyNumberFormat="1" applyFont="1" applyBorder="1" applyAlignment="1">
      <alignment horizontal="right" vertical="center"/>
    </xf>
    <xf numFmtId="165" fontId="1" fillId="0" borderId="0" xfId="0" applyNumberFormat="1" applyFont="1" applyAlignment="1">
      <alignment vertical="center"/>
    </xf>
    <xf numFmtId="165" fontId="1" fillId="0" borderId="0" xfId="1" applyNumberFormat="1" applyFont="1" applyFill="1" applyBorder="1" applyAlignment="1">
      <alignment vertical="center"/>
    </xf>
    <xf numFmtId="164" fontId="0" fillId="0" borderId="46" xfId="0" applyNumberFormat="1" applyBorder="1" applyAlignment="1">
      <alignment vertical="center"/>
    </xf>
    <xf numFmtId="1" fontId="51" fillId="0" borderId="20" xfId="0" applyNumberFormat="1" applyFont="1" applyBorder="1" applyAlignment="1">
      <alignment vertical="center"/>
    </xf>
    <xf numFmtId="164" fontId="0" fillId="38" borderId="46" xfId="0" applyNumberFormat="1" applyFill="1" applyBorder="1" applyAlignment="1">
      <alignment vertical="center"/>
    </xf>
    <xf numFmtId="165" fontId="1" fillId="40" borderId="24" xfId="1" applyNumberFormat="1" applyFont="1" applyFill="1" applyBorder="1"/>
    <xf numFmtId="165" fontId="1" fillId="39" borderId="24" xfId="1" applyNumberFormat="1" applyFont="1" applyFill="1" applyBorder="1" applyAlignment="1">
      <alignment vertical="center"/>
    </xf>
    <xf numFmtId="165" fontId="0" fillId="0" borderId="46" xfId="1" applyNumberFormat="1" applyFont="1" applyBorder="1" applyAlignment="1">
      <alignment vertical="center"/>
    </xf>
    <xf numFmtId="165" fontId="1" fillId="38" borderId="24" xfId="1" applyNumberFormat="1" applyFont="1" applyFill="1" applyBorder="1" applyAlignment="1">
      <alignment vertical="center"/>
    </xf>
    <xf numFmtId="166" fontId="1" fillId="2" borderId="28" xfId="1" applyNumberFormat="1" applyFont="1" applyFill="1" applyBorder="1" applyAlignment="1">
      <alignment wrapText="1"/>
    </xf>
    <xf numFmtId="0" fontId="0" fillId="0" borderId="46" xfId="0" applyBorder="1" applyAlignment="1">
      <alignment vertical="center"/>
    </xf>
    <xf numFmtId="165" fontId="0" fillId="0" borderId="46" xfId="1" applyNumberFormat="1" applyFont="1" applyFill="1" applyBorder="1" applyAlignment="1">
      <alignment horizontal="center" vertical="center"/>
    </xf>
    <xf numFmtId="166" fontId="0" fillId="39" borderId="28" xfId="1" applyNumberFormat="1" applyFont="1" applyFill="1" applyBorder="1"/>
    <xf numFmtId="164" fontId="1" fillId="41" borderId="48" xfId="0" applyNumberFormat="1" applyFont="1" applyFill="1" applyBorder="1" applyAlignment="1">
      <alignment vertical="center"/>
    </xf>
    <xf numFmtId="0" fontId="1" fillId="2" borderId="46" xfId="0" applyFont="1" applyFill="1" applyBorder="1" applyAlignment="1">
      <alignment vertical="center"/>
    </xf>
    <xf numFmtId="2" fontId="2" fillId="41" borderId="3" xfId="0" applyNumberFormat="1" applyFont="1" applyFill="1" applyBorder="1" applyAlignment="1">
      <alignment vertical="center"/>
    </xf>
    <xf numFmtId="0" fontId="2" fillId="41" borderId="3" xfId="0" applyFont="1" applyFill="1" applyBorder="1" applyAlignment="1">
      <alignment vertical="center"/>
    </xf>
    <xf numFmtId="165" fontId="2" fillId="41" borderId="3" xfId="1" applyNumberFormat="1" applyFont="1" applyFill="1" applyBorder="1" applyAlignment="1">
      <alignment vertical="center"/>
    </xf>
    <xf numFmtId="165" fontId="8" fillId="0" borderId="1" xfId="1" applyNumberFormat="1" applyFont="1" applyBorder="1"/>
    <xf numFmtId="165" fontId="44" fillId="0" borderId="0" xfId="1" applyNumberFormat="1" applyFont="1" applyBorder="1"/>
    <xf numFmtId="165" fontId="8" fillId="0" borderId="0" xfId="1" applyNumberFormat="1" applyFont="1" applyFill="1" applyBorder="1"/>
    <xf numFmtId="166" fontId="2" fillId="0" borderId="0" xfId="1" applyNumberFormat="1" applyFont="1" applyBorder="1"/>
    <xf numFmtId="165" fontId="44" fillId="0" borderId="0" xfId="1" applyNumberFormat="1" applyFont="1" applyFill="1" applyBorder="1"/>
    <xf numFmtId="165" fontId="8" fillId="0" borderId="1" xfId="1" applyNumberFormat="1" applyFont="1" applyFill="1" applyBorder="1"/>
    <xf numFmtId="165" fontId="2" fillId="0" borderId="0" xfId="1" applyNumberFormat="1" applyFont="1" applyFill="1" applyBorder="1"/>
    <xf numFmtId="166" fontId="0" fillId="0" borderId="28" xfId="1" applyNumberFormat="1" applyFont="1" applyBorder="1" applyAlignment="1">
      <alignment horizontal="left" indent="1"/>
    </xf>
    <xf numFmtId="166" fontId="0" fillId="0" borderId="28" xfId="1" applyNumberFormat="1" applyFont="1" applyBorder="1"/>
    <xf numFmtId="166" fontId="0" fillId="0" borderId="28" xfId="1" applyNumberFormat="1" applyFont="1" applyBorder="1" applyAlignment="1">
      <alignment horizontal="left" indent="3"/>
    </xf>
    <xf numFmtId="166" fontId="0" fillId="0" borderId="28" xfId="1" applyNumberFormat="1" applyFont="1" applyFill="1" applyBorder="1" applyAlignment="1">
      <alignment horizontal="left" indent="3"/>
    </xf>
    <xf numFmtId="166" fontId="0" fillId="0" borderId="28" xfId="1" applyNumberFormat="1" applyFont="1" applyFill="1" applyBorder="1"/>
    <xf numFmtId="166" fontId="0" fillId="0" borderId="28" xfId="1" applyNumberFormat="1" applyFont="1" applyBorder="1" applyAlignment="1">
      <alignment horizontal="left" indent="4"/>
    </xf>
    <xf numFmtId="165" fontId="8" fillId="0" borderId="1" xfId="1" applyNumberFormat="1" applyFont="1" applyBorder="1" applyAlignment="1">
      <alignment horizontal="center"/>
    </xf>
    <xf numFmtId="165" fontId="8" fillId="0" borderId="1" xfId="1" applyNumberFormat="1" applyFont="1" applyFill="1" applyBorder="1" applyAlignment="1">
      <alignment horizontal="center"/>
    </xf>
    <xf numFmtId="165" fontId="8" fillId="0" borderId="0" xfId="1" applyNumberFormat="1" applyFont="1" applyBorder="1" applyAlignment="1">
      <alignment horizontal="center"/>
    </xf>
    <xf numFmtId="165" fontId="44" fillId="0" borderId="2" xfId="1" applyNumberFormat="1" applyFont="1" applyBorder="1"/>
    <xf numFmtId="165" fontId="8" fillId="0" borderId="2" xfId="1" applyNumberFormat="1" applyFont="1" applyBorder="1"/>
    <xf numFmtId="166" fontId="2" fillId="0" borderId="2" xfId="1" applyNumberFormat="1" applyFont="1" applyBorder="1"/>
    <xf numFmtId="165" fontId="2" fillId="0" borderId="1" xfId="1" applyNumberFormat="1" applyFont="1" applyBorder="1"/>
    <xf numFmtId="166" fontId="2" fillId="0" borderId="1" xfId="1" applyNumberFormat="1" applyFont="1" applyBorder="1"/>
    <xf numFmtId="165" fontId="2" fillId="0" borderId="0" xfId="1" applyNumberFormat="1" applyFont="1" applyBorder="1"/>
    <xf numFmtId="165" fontId="2" fillId="0" borderId="1" xfId="1" applyNumberFormat="1" applyFont="1" applyFill="1" applyBorder="1"/>
    <xf numFmtId="165" fontId="2" fillId="0" borderId="2" xfId="1" applyNumberFormat="1" applyFont="1" applyFill="1" applyBorder="1"/>
    <xf numFmtId="165" fontId="2" fillId="0" borderId="2" xfId="1" applyNumberFormat="1" applyFont="1" applyBorder="1"/>
    <xf numFmtId="0" fontId="2" fillId="0" borderId="0" xfId="1" applyNumberFormat="1" applyFont="1" applyBorder="1" applyAlignment="1">
      <alignment horizontal="center"/>
    </xf>
    <xf numFmtId="165" fontId="2" fillId="0" borderId="1" xfId="1" applyNumberFormat="1" applyFont="1" applyBorder="1" applyAlignment="1">
      <alignment horizontal="center"/>
    </xf>
    <xf numFmtId="166" fontId="2" fillId="0" borderId="1" xfId="1" applyNumberFormat="1" applyFont="1" applyBorder="1" applyAlignment="1">
      <alignment horizontal="center"/>
    </xf>
    <xf numFmtId="165" fontId="2" fillId="0" borderId="0" xfId="1" applyNumberFormat="1" applyFont="1" applyBorder="1" applyAlignment="1">
      <alignment horizontal="center"/>
    </xf>
    <xf numFmtId="165" fontId="2" fillId="0" borderId="2" xfId="1" applyNumberFormat="1" applyFont="1" applyFill="1" applyBorder="1" applyAlignment="1">
      <alignment horizontal="center"/>
    </xf>
    <xf numFmtId="165" fontId="2" fillId="0" borderId="19" xfId="1" applyNumberFormat="1" applyFont="1" applyBorder="1" applyAlignment="1">
      <alignment horizontal="center"/>
    </xf>
    <xf numFmtId="165" fontId="2" fillId="0" borderId="2" xfId="1" applyNumberFormat="1" applyFont="1" applyBorder="1" applyAlignment="1">
      <alignment horizontal="center"/>
    </xf>
    <xf numFmtId="165" fontId="8" fillId="0" borderId="0" xfId="1" applyNumberFormat="1" applyFont="1" applyBorder="1"/>
    <xf numFmtId="165" fontId="44" fillId="0" borderId="2" xfId="1" applyNumberFormat="1" applyFont="1" applyFill="1" applyBorder="1"/>
    <xf numFmtId="165" fontId="44" fillId="0" borderId="1" xfId="1" applyNumberFormat="1" applyFont="1" applyBorder="1"/>
    <xf numFmtId="165" fontId="2" fillId="0" borderId="18" xfId="1" applyNumberFormat="1" applyFont="1" applyFill="1" applyBorder="1"/>
    <xf numFmtId="165" fontId="2" fillId="0" borderId="0" xfId="1" applyNumberFormat="1" applyFont="1" applyFill="1" applyBorder="1" applyAlignment="1">
      <alignment horizontal="center"/>
    </xf>
    <xf numFmtId="1" fontId="2" fillId="0" borderId="8" xfId="1" applyNumberFormat="1" applyFont="1" applyBorder="1"/>
    <xf numFmtId="166" fontId="2" fillId="0" borderId="0" xfId="1" applyNumberFormat="1" applyFont="1" applyBorder="1" applyAlignment="1">
      <alignment horizontal="center"/>
    </xf>
    <xf numFmtId="166" fontId="2" fillId="0" borderId="2" xfId="1" applyNumberFormat="1" applyFont="1" applyFill="1" applyBorder="1"/>
    <xf numFmtId="165" fontId="2" fillId="0" borderId="14" xfId="1" applyNumberFormat="1" applyFont="1" applyBorder="1"/>
    <xf numFmtId="166" fontId="1" fillId="0" borderId="21" xfId="1" applyNumberFormat="1" applyFont="1" applyBorder="1" applyAlignment="1">
      <alignment horizontal="left"/>
    </xf>
    <xf numFmtId="166" fontId="2" fillId="0" borderId="21" xfId="1" applyNumberFormat="1" applyFont="1" applyBorder="1" applyAlignment="1">
      <alignment horizontal="left" indent="2"/>
    </xf>
    <xf numFmtId="166" fontId="2" fillId="0" borderId="21" xfId="1" applyNumberFormat="1" applyFont="1" applyFill="1" applyBorder="1" applyAlignment="1">
      <alignment horizontal="left" indent="2"/>
    </xf>
    <xf numFmtId="166" fontId="2" fillId="0" borderId="21" xfId="1" applyNumberFormat="1" applyFont="1" applyFill="1" applyBorder="1" applyAlignment="1">
      <alignment horizontal="left" indent="1"/>
    </xf>
    <xf numFmtId="166" fontId="1" fillId="2" borderId="47" xfId="1" applyNumberFormat="1" applyFont="1" applyFill="1" applyBorder="1"/>
    <xf numFmtId="166" fontId="1" fillId="2" borderId="27" xfId="1" applyNumberFormat="1" applyFont="1" applyFill="1" applyBorder="1"/>
    <xf numFmtId="166" fontId="1" fillId="2" borderId="29" xfId="1" applyNumberFormat="1" applyFont="1" applyFill="1" applyBorder="1"/>
    <xf numFmtId="166" fontId="1" fillId="2" borderId="26" xfId="1" applyNumberFormat="1" applyFont="1" applyFill="1" applyBorder="1"/>
    <xf numFmtId="165" fontId="1" fillId="2" borderId="27" xfId="1" applyNumberFormat="1" applyFont="1" applyFill="1" applyBorder="1"/>
    <xf numFmtId="166" fontId="1" fillId="2" borderId="4" xfId="1" applyNumberFormat="1" applyFont="1" applyFill="1" applyBorder="1"/>
    <xf numFmtId="166" fontId="1" fillId="2" borderId="20" xfId="1" applyNumberFormat="1" applyFont="1" applyFill="1" applyBorder="1"/>
    <xf numFmtId="166" fontId="2" fillId="2" borderId="5" xfId="1" applyNumberFormat="1" applyFont="1" applyFill="1" applyBorder="1" applyAlignment="1">
      <alignment horizontal="center"/>
    </xf>
    <xf numFmtId="165" fontId="1" fillId="2" borderId="5" xfId="1" applyNumberFormat="1" applyFont="1" applyFill="1" applyBorder="1"/>
    <xf numFmtId="165" fontId="1" fillId="2" borderId="20" xfId="1" applyNumberFormat="1" applyFont="1" applyFill="1" applyBorder="1"/>
    <xf numFmtId="165" fontId="2" fillId="2" borderId="5" xfId="1" applyNumberFormat="1" applyFont="1" applyFill="1" applyBorder="1" applyAlignment="1">
      <alignment horizontal="center"/>
    </xf>
    <xf numFmtId="166" fontId="2" fillId="2" borderId="25" xfId="1" applyNumberFormat="1" applyFont="1" applyFill="1" applyBorder="1" applyAlignment="1">
      <alignment horizontal="center"/>
    </xf>
    <xf numFmtId="165" fontId="2" fillId="2" borderId="25" xfId="1" applyNumberFormat="1" applyFont="1" applyFill="1" applyBorder="1" applyAlignment="1">
      <alignment horizontal="center"/>
    </xf>
    <xf numFmtId="165" fontId="1" fillId="2" borderId="25" xfId="1" applyNumberFormat="1" applyFont="1" applyFill="1" applyBorder="1"/>
    <xf numFmtId="166" fontId="1" fillId="2" borderId="25" xfId="1" applyNumberFormat="1" applyFont="1" applyFill="1" applyBorder="1"/>
    <xf numFmtId="165" fontId="1" fillId="2" borderId="50" xfId="1" applyNumberFormat="1" applyFont="1" applyFill="1" applyBorder="1"/>
    <xf numFmtId="166" fontId="1" fillId="39" borderId="47" xfId="1" applyNumberFormat="1" applyFont="1" applyFill="1" applyBorder="1"/>
    <xf numFmtId="166" fontId="2" fillId="39" borderId="27" xfId="1" applyNumberFormat="1" applyFont="1" applyFill="1" applyBorder="1"/>
    <xf numFmtId="166" fontId="2" fillId="39" borderId="29" xfId="1" applyNumberFormat="1" applyFont="1" applyFill="1" applyBorder="1"/>
    <xf numFmtId="165" fontId="2" fillId="39" borderId="29" xfId="1" applyNumberFormat="1" applyFont="1" applyFill="1" applyBorder="1"/>
    <xf numFmtId="165" fontId="2" fillId="39" borderId="27" xfId="1" applyNumberFormat="1" applyFont="1" applyFill="1" applyBorder="1"/>
    <xf numFmtId="166" fontId="2" fillId="39" borderId="26" xfId="1" applyNumberFormat="1" applyFont="1" applyFill="1" applyBorder="1"/>
    <xf numFmtId="165" fontId="2" fillId="39" borderId="26" xfId="1" applyNumberFormat="1" applyFont="1" applyFill="1" applyBorder="1"/>
    <xf numFmtId="166" fontId="1" fillId="39" borderId="23" xfId="1" applyNumberFormat="1" applyFont="1" applyFill="1" applyBorder="1"/>
    <xf numFmtId="166" fontId="1" fillId="39" borderId="22" xfId="1" applyNumberFormat="1" applyFont="1" applyFill="1" applyBorder="1"/>
    <xf numFmtId="166" fontId="8" fillId="39" borderId="3" xfId="1" applyNumberFormat="1" applyFont="1" applyFill="1" applyBorder="1" applyAlignment="1">
      <alignment horizontal="center"/>
    </xf>
    <xf numFmtId="165" fontId="1" fillId="39" borderId="3" xfId="1" applyNumberFormat="1" applyFont="1" applyFill="1" applyBorder="1"/>
    <xf numFmtId="165" fontId="1" fillId="39" borderId="22" xfId="1" applyNumberFormat="1" applyFont="1" applyFill="1" applyBorder="1"/>
    <xf numFmtId="165" fontId="8" fillId="39" borderId="3" xfId="1" applyNumberFormat="1" applyFont="1" applyFill="1" applyBorder="1" applyAlignment="1">
      <alignment horizontal="center"/>
    </xf>
    <xf numFmtId="165" fontId="8" fillId="39" borderId="42" xfId="1" applyNumberFormat="1" applyFont="1" applyFill="1" applyBorder="1" applyAlignment="1">
      <alignment horizontal="center"/>
    </xf>
    <xf numFmtId="166" fontId="1" fillId="38" borderId="51" xfId="1" applyNumberFormat="1" applyFont="1" applyFill="1" applyBorder="1"/>
    <xf numFmtId="166" fontId="1" fillId="38" borderId="17" xfId="1" applyNumberFormat="1" applyFont="1" applyFill="1" applyBorder="1"/>
    <xf numFmtId="166" fontId="1" fillId="38" borderId="16" xfId="1" applyNumberFormat="1" applyFont="1" applyFill="1" applyBorder="1"/>
    <xf numFmtId="165" fontId="1" fillId="38" borderId="16" xfId="1" applyNumberFormat="1" applyFont="1" applyFill="1" applyBorder="1"/>
    <xf numFmtId="165" fontId="1" fillId="38" borderId="17" xfId="1" applyNumberFormat="1" applyFont="1" applyFill="1" applyBorder="1"/>
    <xf numFmtId="166" fontId="1" fillId="38" borderId="15" xfId="1" applyNumberFormat="1" applyFont="1" applyFill="1" applyBorder="1"/>
    <xf numFmtId="165" fontId="1" fillId="38" borderId="15" xfId="1" applyNumberFormat="1" applyFont="1" applyFill="1" applyBorder="1"/>
    <xf numFmtId="166" fontId="1" fillId="38" borderId="23" xfId="1" applyNumberFormat="1" applyFont="1" applyFill="1" applyBorder="1"/>
    <xf numFmtId="166" fontId="1" fillId="38" borderId="22" xfId="1" applyNumberFormat="1" applyFont="1" applyFill="1" applyBorder="1"/>
    <xf numFmtId="166" fontId="1" fillId="38" borderId="3" xfId="1" applyNumberFormat="1" applyFont="1" applyFill="1" applyBorder="1"/>
    <xf numFmtId="165" fontId="1" fillId="38" borderId="3" xfId="1" applyNumberFormat="1" applyFont="1" applyFill="1" applyBorder="1"/>
    <xf numFmtId="165" fontId="1" fillId="38" borderId="22" xfId="1" applyNumberFormat="1" applyFont="1" applyFill="1" applyBorder="1"/>
    <xf numFmtId="165" fontId="1" fillId="38" borderId="24" xfId="1" applyNumberFormat="1" applyFont="1" applyFill="1" applyBorder="1"/>
    <xf numFmtId="166" fontId="1" fillId="40" borderId="51" xfId="1" applyNumberFormat="1" applyFont="1" applyFill="1" applyBorder="1" applyAlignment="1">
      <alignment wrapText="1"/>
    </xf>
    <xf numFmtId="166" fontId="1" fillId="40" borderId="17" xfId="1" applyNumberFormat="1" applyFont="1" applyFill="1" applyBorder="1"/>
    <xf numFmtId="166" fontId="1" fillId="40" borderId="16" xfId="1" applyNumberFormat="1" applyFont="1" applyFill="1" applyBorder="1"/>
    <xf numFmtId="165" fontId="1" fillId="40" borderId="16" xfId="1" applyNumberFormat="1" applyFont="1" applyFill="1" applyBorder="1"/>
    <xf numFmtId="165" fontId="1" fillId="40" borderId="17" xfId="1" applyNumberFormat="1" applyFont="1" applyFill="1" applyBorder="1"/>
    <xf numFmtId="166" fontId="1" fillId="40" borderId="23" xfId="1" applyNumberFormat="1" applyFont="1" applyFill="1" applyBorder="1"/>
    <xf numFmtId="166" fontId="1" fillId="40" borderId="22" xfId="1" applyNumberFormat="1" applyFont="1" applyFill="1" applyBorder="1"/>
    <xf numFmtId="166" fontId="1" fillId="40" borderId="3" xfId="1" applyNumberFormat="1" applyFont="1" applyFill="1" applyBorder="1" applyAlignment="1">
      <alignment horizontal="center"/>
    </xf>
    <xf numFmtId="165" fontId="1" fillId="40" borderId="22" xfId="1" applyNumberFormat="1" applyFont="1" applyFill="1" applyBorder="1"/>
    <xf numFmtId="166" fontId="1" fillId="40" borderId="42" xfId="1" applyNumberFormat="1" applyFont="1" applyFill="1" applyBorder="1" applyAlignment="1">
      <alignment horizontal="center"/>
    </xf>
    <xf numFmtId="165" fontId="1" fillId="40" borderId="3" xfId="1" applyNumberFormat="1" applyFont="1" applyFill="1" applyBorder="1" applyAlignment="1">
      <alignment horizontal="center"/>
    </xf>
    <xf numFmtId="0" fontId="1" fillId="41" borderId="51" xfId="0" applyFont="1" applyFill="1" applyBorder="1" applyAlignment="1">
      <alignment vertical="center"/>
    </xf>
    <xf numFmtId="0" fontId="1" fillId="41" borderId="17" xfId="0" applyFont="1" applyFill="1" applyBorder="1" applyAlignment="1">
      <alignment vertical="center"/>
    </xf>
    <xf numFmtId="0" fontId="1" fillId="41" borderId="16" xfId="0" applyFont="1" applyFill="1" applyBorder="1" applyAlignment="1">
      <alignment vertical="center"/>
    </xf>
    <xf numFmtId="165" fontId="1" fillId="41" borderId="16" xfId="0" applyNumberFormat="1" applyFont="1" applyFill="1" applyBorder="1" applyAlignment="1">
      <alignment vertical="center"/>
    </xf>
    <xf numFmtId="165" fontId="1" fillId="41" borderId="17" xfId="0" applyNumberFormat="1" applyFont="1" applyFill="1" applyBorder="1" applyAlignment="1">
      <alignment vertical="center"/>
    </xf>
    <xf numFmtId="0" fontId="1" fillId="41" borderId="15" xfId="0" applyFont="1" applyFill="1" applyBorder="1" applyAlignment="1">
      <alignment vertical="center"/>
    </xf>
    <xf numFmtId="165" fontId="1" fillId="41" borderId="16" xfId="1" applyNumberFormat="1" applyFont="1" applyFill="1" applyBorder="1" applyAlignment="1">
      <alignment vertical="center"/>
    </xf>
    <xf numFmtId="0" fontId="1" fillId="41" borderId="23" xfId="0" applyFont="1" applyFill="1" applyBorder="1" applyAlignment="1">
      <alignment vertical="center"/>
    </xf>
    <xf numFmtId="0" fontId="1" fillId="41" borderId="22" xfId="0" applyFont="1" applyFill="1" applyBorder="1" applyAlignment="1">
      <alignment vertical="center"/>
    </xf>
    <xf numFmtId="165" fontId="1" fillId="41" borderId="22" xfId="0" applyNumberFormat="1" applyFont="1" applyFill="1" applyBorder="1" applyAlignment="1">
      <alignment vertical="center"/>
    </xf>
    <xf numFmtId="0" fontId="1" fillId="41" borderId="42" xfId="0" applyFont="1" applyFill="1" applyBorder="1" applyAlignment="1">
      <alignment vertical="center"/>
    </xf>
    <xf numFmtId="165" fontId="1" fillId="41" borderId="22" xfId="1" applyNumberFormat="1" applyFont="1" applyFill="1" applyBorder="1" applyAlignment="1">
      <alignment vertical="center"/>
    </xf>
    <xf numFmtId="0" fontId="1" fillId="41" borderId="3" xfId="0" applyFont="1" applyFill="1" applyBorder="1" applyAlignment="1">
      <alignment vertical="center"/>
    </xf>
    <xf numFmtId="165" fontId="1" fillId="41" borderId="3" xfId="1" applyNumberFormat="1" applyFont="1" applyFill="1" applyBorder="1" applyAlignment="1">
      <alignment vertical="center"/>
    </xf>
    <xf numFmtId="165" fontId="2" fillId="0" borderId="17" xfId="1" applyNumberFormat="1" applyFont="1" applyBorder="1" applyAlignment="1">
      <alignment horizontal="center"/>
    </xf>
    <xf numFmtId="166" fontId="1" fillId="2" borderId="26" xfId="1" applyNumberFormat="1" applyFont="1" applyFill="1" applyBorder="1" applyAlignment="1">
      <alignment horizontal="center"/>
    </xf>
    <xf numFmtId="0" fontId="1" fillId="41" borderId="29" xfId="0" applyFont="1" applyFill="1" applyBorder="1" applyAlignment="1">
      <alignment vertical="center"/>
    </xf>
    <xf numFmtId="0" fontId="1" fillId="41" borderId="27" xfId="0" applyFont="1" applyFill="1" applyBorder="1" applyAlignment="1">
      <alignment vertical="center"/>
    </xf>
    <xf numFmtId="165" fontId="0" fillId="0" borderId="2" xfId="0" applyNumberFormat="1" applyBorder="1" applyAlignment="1">
      <alignment vertical="center"/>
    </xf>
    <xf numFmtId="166" fontId="1" fillId="38" borderId="28" xfId="1" applyNumberFormat="1" applyFont="1" applyFill="1" applyBorder="1"/>
    <xf numFmtId="166" fontId="1" fillId="38" borderId="28" xfId="1" applyNumberFormat="1" applyFont="1" applyFill="1" applyBorder="1" applyAlignment="1">
      <alignment wrapText="1"/>
    </xf>
    <xf numFmtId="166" fontId="1" fillId="40" borderId="28" xfId="1" applyNumberFormat="1" applyFont="1" applyFill="1" applyBorder="1" applyAlignment="1">
      <alignment wrapText="1"/>
    </xf>
    <xf numFmtId="166" fontId="1" fillId="40" borderId="28" xfId="1" applyNumberFormat="1" applyFont="1" applyFill="1" applyBorder="1"/>
    <xf numFmtId="166" fontId="1" fillId="40" borderId="28" xfId="1" applyNumberFormat="1" applyFont="1" applyFill="1" applyBorder="1" applyAlignment="1">
      <alignment horizontal="center" wrapText="1"/>
    </xf>
    <xf numFmtId="0" fontId="1" fillId="41" borderId="28" xfId="0" applyFont="1" applyFill="1" applyBorder="1" applyAlignment="1">
      <alignment vertical="center"/>
    </xf>
    <xf numFmtId="0" fontId="1" fillId="41" borderId="28" xfId="0" applyFont="1" applyFill="1" applyBorder="1" applyAlignment="1">
      <alignment vertical="center" wrapText="1"/>
    </xf>
    <xf numFmtId="1" fontId="11" fillId="0" borderId="0" xfId="9" applyNumberFormat="1" applyBorder="1"/>
    <xf numFmtId="0" fontId="11" fillId="0" borderId="0" xfId="9" applyBorder="1"/>
    <xf numFmtId="0" fontId="11" fillId="0" borderId="0" xfId="9" applyBorder="1" applyAlignment="1">
      <alignment wrapText="1"/>
    </xf>
    <xf numFmtId="166" fontId="1" fillId="0" borderId="28" xfId="1" applyNumberFormat="1" applyFont="1" applyBorder="1"/>
    <xf numFmtId="0" fontId="1" fillId="0" borderId="28" xfId="0" applyFont="1" applyBorder="1"/>
    <xf numFmtId="0" fontId="1" fillId="0" borderId="28" xfId="0" applyFont="1" applyBorder="1" applyAlignment="1">
      <alignment wrapText="1"/>
    </xf>
    <xf numFmtId="166" fontId="1" fillId="0" borderId="28" xfId="1" applyNumberFormat="1" applyFont="1" applyBorder="1" applyAlignment="1">
      <alignment horizontal="left" indent="1"/>
    </xf>
    <xf numFmtId="166" fontId="54" fillId="44" borderId="23" xfId="1" applyNumberFormat="1" applyFont="1" applyFill="1" applyBorder="1"/>
    <xf numFmtId="166" fontId="54" fillId="44" borderId="22" xfId="1" applyNumberFormat="1" applyFont="1" applyFill="1" applyBorder="1"/>
    <xf numFmtId="166" fontId="54" fillId="44" borderId="10" xfId="1" applyNumberFormat="1" applyFont="1" applyFill="1" applyBorder="1"/>
    <xf numFmtId="165" fontId="54" fillId="44" borderId="22" xfId="1" applyNumberFormat="1" applyFont="1" applyFill="1" applyBorder="1"/>
    <xf numFmtId="165" fontId="54" fillId="44" borderId="19" xfId="1" applyNumberFormat="1" applyFont="1" applyFill="1" applyBorder="1"/>
    <xf numFmtId="43" fontId="54" fillId="44" borderId="10" xfId="1" applyFont="1" applyFill="1" applyBorder="1"/>
    <xf numFmtId="165" fontId="54" fillId="44" borderId="24" xfId="1" applyNumberFormat="1" applyFont="1" applyFill="1" applyBorder="1"/>
    <xf numFmtId="0" fontId="55" fillId="0" borderId="10" xfId="0" applyFont="1" applyBorder="1" applyAlignment="1">
      <alignment vertical="center"/>
    </xf>
    <xf numFmtId="165" fontId="55" fillId="0" borderId="19" xfId="0" applyNumberFormat="1" applyFont="1" applyBorder="1" applyAlignment="1">
      <alignment vertical="center"/>
    </xf>
    <xf numFmtId="165" fontId="55" fillId="0" borderId="10" xfId="0" applyNumberFormat="1" applyFont="1" applyBorder="1" applyAlignment="1">
      <alignment vertical="center"/>
    </xf>
    <xf numFmtId="165" fontId="55" fillId="0" borderId="19" xfId="1" applyNumberFormat="1" applyFont="1" applyFill="1" applyBorder="1" applyAlignment="1">
      <alignment vertical="center"/>
    </xf>
    <xf numFmtId="165" fontId="55" fillId="0" borderId="44" xfId="1" applyNumberFormat="1" applyFont="1" applyFill="1" applyBorder="1" applyAlignment="1">
      <alignment vertical="center"/>
    </xf>
    <xf numFmtId="1" fontId="1" fillId="2" borderId="29" xfId="0" applyNumberFormat="1" applyFont="1" applyFill="1" applyBorder="1" applyAlignment="1">
      <alignment vertical="center"/>
    </xf>
    <xf numFmtId="0" fontId="0" fillId="2" borderId="27" xfId="0" applyFill="1" applyBorder="1" applyAlignment="1">
      <alignment vertical="center"/>
    </xf>
    <xf numFmtId="0" fontId="0" fillId="41" borderId="27" xfId="0" applyFill="1" applyBorder="1" applyAlignment="1">
      <alignment vertical="center" wrapText="1"/>
    </xf>
    <xf numFmtId="0" fontId="1" fillId="42" borderId="28" xfId="0" applyFont="1" applyFill="1" applyBorder="1" applyAlignment="1">
      <alignment vertical="center"/>
    </xf>
    <xf numFmtId="0" fontId="0" fillId="0" borderId="0" xfId="0" applyAlignment="1">
      <alignment horizontal="left" vertical="center" indent="2"/>
    </xf>
    <xf numFmtId="0" fontId="0" fillId="0" borderId="43" xfId="0" applyBorder="1"/>
    <xf numFmtId="0" fontId="0" fillId="0" borderId="2" xfId="0" applyBorder="1" applyAlignment="1">
      <alignment wrapText="1"/>
    </xf>
    <xf numFmtId="1" fontId="1" fillId="2" borderId="26" xfId="0" applyNumberFormat="1" applyFont="1" applyFill="1" applyBorder="1" applyAlignment="1">
      <alignment vertical="center"/>
    </xf>
    <xf numFmtId="1" fontId="1" fillId="2" borderId="27" xfId="0" applyNumberFormat="1" applyFont="1" applyFill="1" applyBorder="1" applyAlignment="1">
      <alignment vertical="center"/>
    </xf>
    <xf numFmtId="0" fontId="0" fillId="0" borderId="30" xfId="0" applyBorder="1"/>
    <xf numFmtId="1" fontId="1" fillId="45" borderId="26" xfId="0" applyNumberFormat="1" applyFont="1" applyFill="1" applyBorder="1" applyAlignment="1">
      <alignment vertical="center"/>
    </xf>
    <xf numFmtId="0" fontId="0" fillId="45" borderId="27" xfId="0" applyFill="1" applyBorder="1" applyAlignment="1">
      <alignment vertical="center"/>
    </xf>
    <xf numFmtId="0" fontId="1" fillId="38" borderId="26" xfId="0" applyFont="1" applyFill="1" applyBorder="1" applyAlignment="1">
      <alignment vertical="center"/>
    </xf>
    <xf numFmtId="0" fontId="0" fillId="38" borderId="27" xfId="0" applyFill="1" applyBorder="1" applyAlignment="1">
      <alignment vertical="center"/>
    </xf>
    <xf numFmtId="0" fontId="0" fillId="0" borderId="31" xfId="0" applyBorder="1" applyAlignment="1">
      <alignment wrapText="1"/>
    </xf>
    <xf numFmtId="0" fontId="1" fillId="39" borderId="26" xfId="0" applyFont="1" applyFill="1" applyBorder="1" applyAlignment="1">
      <alignment vertical="center"/>
    </xf>
    <xf numFmtId="0" fontId="0" fillId="39" borderId="27" xfId="0" applyFill="1" applyBorder="1" applyAlignment="1">
      <alignment vertical="center"/>
    </xf>
    <xf numFmtId="1" fontId="0" fillId="39" borderId="27" xfId="0" applyNumberFormat="1" applyFill="1" applyBorder="1" applyAlignment="1">
      <alignment vertical="center"/>
    </xf>
    <xf numFmtId="0" fontId="0" fillId="39" borderId="28" xfId="0" applyFill="1" applyBorder="1" applyAlignment="1">
      <alignment horizontal="left" vertical="center"/>
    </xf>
    <xf numFmtId="0" fontId="0" fillId="39" borderId="28" xfId="0" applyFill="1" applyBorder="1" applyAlignment="1">
      <alignment horizontal="left" wrapText="1"/>
    </xf>
    <xf numFmtId="0" fontId="1" fillId="40" borderId="26" xfId="0" applyFont="1" applyFill="1" applyBorder="1" applyAlignment="1">
      <alignment horizontal="left" vertical="center"/>
    </xf>
    <xf numFmtId="1" fontId="0" fillId="40" borderId="27" xfId="0" applyNumberFormat="1" applyFill="1" applyBorder="1" applyAlignment="1">
      <alignment vertical="center"/>
    </xf>
    <xf numFmtId="0" fontId="0" fillId="40" borderId="28" xfId="0" applyFill="1" applyBorder="1" applyAlignment="1">
      <alignment vertical="center"/>
    </xf>
    <xf numFmtId="0" fontId="0" fillId="40" borderId="28" xfId="0" applyFill="1" applyBorder="1" applyAlignment="1">
      <alignment horizontal="left" wrapText="1"/>
    </xf>
    <xf numFmtId="1" fontId="0" fillId="37" borderId="0" xfId="0" applyNumberFormat="1" applyFill="1" applyAlignment="1">
      <alignment horizontal="left" vertical="center"/>
    </xf>
    <xf numFmtId="1" fontId="0" fillId="37" borderId="0" xfId="0" applyNumberFormat="1" applyFill="1" applyAlignment="1">
      <alignment vertical="center"/>
    </xf>
    <xf numFmtId="1" fontId="0" fillId="37" borderId="14" xfId="0" applyNumberFormat="1" applyFill="1" applyBorder="1" applyAlignment="1">
      <alignment vertical="center"/>
    </xf>
    <xf numFmtId="1" fontId="0" fillId="37" borderId="30" xfId="0" applyNumberFormat="1" applyFill="1" applyBorder="1" applyAlignment="1">
      <alignment vertical="center"/>
    </xf>
    <xf numFmtId="1" fontId="0" fillId="37" borderId="17" xfId="0" applyNumberFormat="1" applyFill="1" applyBorder="1" applyAlignment="1">
      <alignment vertical="center"/>
    </xf>
    <xf numFmtId="165" fontId="0" fillId="0" borderId="0" xfId="1" applyNumberFormat="1" applyFont="1" applyBorder="1"/>
    <xf numFmtId="165" fontId="0" fillId="0" borderId="0" xfId="1" applyNumberFormat="1" applyFont="1" applyFill="1" applyBorder="1"/>
    <xf numFmtId="164" fontId="1" fillId="0" borderId="53" xfId="0" applyNumberFormat="1" applyFont="1" applyBorder="1" applyAlignment="1">
      <alignment vertical="center"/>
    </xf>
    <xf numFmtId="165" fontId="0" fillId="0" borderId="46" xfId="1" applyNumberFormat="1" applyFont="1" applyBorder="1"/>
    <xf numFmtId="3" fontId="0" fillId="0" borderId="1" xfId="0" applyNumberFormat="1" applyBorder="1"/>
    <xf numFmtId="165" fontId="2" fillId="0" borderId="1" xfId="1" applyNumberFormat="1" applyFont="1" applyFill="1" applyBorder="1" applyAlignment="1">
      <alignment horizontal="center"/>
    </xf>
    <xf numFmtId="165" fontId="1" fillId="40" borderId="15" xfId="1" applyNumberFormat="1" applyFont="1" applyFill="1" applyBorder="1"/>
    <xf numFmtId="165" fontId="1" fillId="38" borderId="42" xfId="1" applyNumberFormat="1" applyFont="1" applyFill="1" applyBorder="1"/>
    <xf numFmtId="165" fontId="1" fillId="0" borderId="1" xfId="1" applyNumberFormat="1" applyFont="1" applyFill="1" applyBorder="1" applyAlignment="1">
      <alignment vertical="center"/>
    </xf>
    <xf numFmtId="165" fontId="1" fillId="41" borderId="42" xfId="1" applyNumberFormat="1" applyFont="1" applyFill="1" applyBorder="1" applyAlignment="1">
      <alignment vertical="center"/>
    </xf>
    <xf numFmtId="165" fontId="1" fillId="40" borderId="42" xfId="1" applyNumberFormat="1" applyFont="1" applyFill="1" applyBorder="1" applyAlignment="1">
      <alignment horizontal="center"/>
    </xf>
    <xf numFmtId="165" fontId="1" fillId="41" borderId="15" xfId="1" applyNumberFormat="1" applyFont="1" applyFill="1" applyBorder="1" applyAlignment="1">
      <alignment vertical="center"/>
    </xf>
    <xf numFmtId="165" fontId="8" fillId="0" borderId="2" xfId="1" applyNumberFormat="1" applyFont="1" applyFill="1" applyBorder="1"/>
    <xf numFmtId="165" fontId="0" fillId="0" borderId="1" xfId="0" applyNumberFormat="1" applyBorder="1" applyAlignment="1">
      <alignment vertical="center"/>
    </xf>
    <xf numFmtId="0" fontId="1" fillId="39" borderId="22" xfId="0" applyFont="1" applyFill="1" applyBorder="1" applyAlignment="1">
      <alignment vertical="center"/>
    </xf>
    <xf numFmtId="0" fontId="1" fillId="39" borderId="3" xfId="0" applyFont="1" applyFill="1" applyBorder="1"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65" fontId="0" fillId="0" borderId="1" xfId="1" applyNumberFormat="1" applyFont="1" applyFill="1" applyBorder="1" applyAlignment="1">
      <alignment horizontal="center" vertical="center"/>
    </xf>
    <xf numFmtId="165" fontId="0" fillId="0" borderId="0" xfId="1" applyNumberFormat="1" applyFont="1" applyBorder="1" applyAlignment="1">
      <alignment horizontal="center" vertical="center"/>
    </xf>
    <xf numFmtId="165" fontId="0" fillId="0" borderId="0" xfId="1" applyNumberFormat="1" applyFont="1" applyFill="1" applyBorder="1" applyAlignment="1">
      <alignment horizontal="center" vertical="center"/>
    </xf>
    <xf numFmtId="165" fontId="1" fillId="2" borderId="22" xfId="1" applyNumberFormat="1" applyFont="1" applyFill="1" applyBorder="1" applyAlignment="1">
      <alignment vertical="center"/>
    </xf>
    <xf numFmtId="165" fontId="0" fillId="0" borderId="0" xfId="1" applyNumberFormat="1" applyFont="1" applyBorder="1" applyAlignment="1">
      <alignment horizontal="right" vertical="center"/>
    </xf>
    <xf numFmtId="165" fontId="0" fillId="0" borderId="2" xfId="1" applyNumberFormat="1" applyFont="1" applyBorder="1" applyAlignment="1">
      <alignment horizontal="right" vertical="center"/>
    </xf>
    <xf numFmtId="165" fontId="0" fillId="0" borderId="2" xfId="1" applyNumberFormat="1" applyFont="1" applyBorder="1" applyAlignment="1">
      <alignment horizontal="center" vertical="center"/>
    </xf>
    <xf numFmtId="165" fontId="0" fillId="0" borderId="19" xfId="1" applyNumberFormat="1" applyFont="1" applyBorder="1" applyAlignment="1">
      <alignment horizontal="center" vertical="center"/>
    </xf>
    <xf numFmtId="165" fontId="0" fillId="0" borderId="19" xfId="1" applyNumberFormat="1" applyFont="1" applyBorder="1" applyAlignment="1">
      <alignment horizontal="right" vertical="center"/>
    </xf>
    <xf numFmtId="165" fontId="2" fillId="0" borderId="2" xfId="0" applyNumberFormat="1" applyFont="1" applyBorder="1"/>
    <xf numFmtId="165" fontId="2" fillId="0" borderId="2" xfId="1" applyNumberFormat="1" applyFont="1" applyFill="1" applyBorder="1" applyAlignment="1">
      <alignment vertical="center"/>
    </xf>
    <xf numFmtId="43" fontId="0" fillId="0" borderId="0" xfId="1" applyFont="1" applyFill="1" applyBorder="1" applyAlignment="1">
      <alignment vertical="center"/>
    </xf>
    <xf numFmtId="165" fontId="0" fillId="0" borderId="2" xfId="1" applyNumberFormat="1" applyFont="1" applyFill="1" applyBorder="1" applyAlignment="1">
      <alignment horizontal="center" vertical="center"/>
    </xf>
    <xf numFmtId="165" fontId="0" fillId="0" borderId="0" xfId="1" applyNumberFormat="1" applyFont="1" applyBorder="1" applyAlignment="1">
      <alignment vertical="center"/>
    </xf>
    <xf numFmtId="165" fontId="1" fillId="39" borderId="22" xfId="1" applyNumberFormat="1" applyFont="1" applyFill="1" applyBorder="1" applyAlignment="1">
      <alignment vertical="center"/>
    </xf>
    <xf numFmtId="165" fontId="0" fillId="0" borderId="2" xfId="1" applyNumberFormat="1" applyFont="1" applyBorder="1" applyAlignment="1">
      <alignment vertical="center"/>
    </xf>
    <xf numFmtId="165" fontId="1" fillId="41" borderId="17" xfId="1" applyNumberFormat="1" applyFont="1" applyFill="1" applyBorder="1" applyAlignment="1">
      <alignment vertical="center"/>
    </xf>
    <xf numFmtId="0" fontId="1" fillId="2" borderId="22" xfId="0" applyFont="1" applyFill="1" applyBorder="1" applyAlignment="1">
      <alignment vertical="center"/>
    </xf>
    <xf numFmtId="0" fontId="0" fillId="39" borderId="20" xfId="0" applyFill="1" applyBorder="1" applyAlignment="1">
      <alignment vertical="center"/>
    </xf>
    <xf numFmtId="0" fontId="0" fillId="39" borderId="0" xfId="0" applyFill="1" applyAlignment="1">
      <alignment vertical="center"/>
    </xf>
    <xf numFmtId="0" fontId="0" fillId="39" borderId="1" xfId="0" applyFill="1" applyBorder="1" applyAlignment="1">
      <alignment vertical="center"/>
    </xf>
    <xf numFmtId="164" fontId="0" fillId="39" borderId="20" xfId="0" applyNumberFormat="1" applyFill="1" applyBorder="1" applyAlignment="1">
      <alignment vertical="center"/>
    </xf>
    <xf numFmtId="0" fontId="1" fillId="39" borderId="42" xfId="0" applyFont="1" applyFill="1" applyBorder="1" applyAlignment="1">
      <alignment vertical="center"/>
    </xf>
    <xf numFmtId="0" fontId="0" fillId="38" borderId="1" xfId="0" applyFill="1" applyBorder="1" applyAlignment="1">
      <alignment vertical="center"/>
    </xf>
    <xf numFmtId="0" fontId="0" fillId="38" borderId="0" xfId="0" applyFill="1" applyAlignment="1">
      <alignment vertical="center"/>
    </xf>
    <xf numFmtId="164" fontId="0" fillId="38" borderId="2" xfId="0" applyNumberFormat="1" applyFill="1" applyBorder="1" applyAlignment="1">
      <alignment vertical="center"/>
    </xf>
    <xf numFmtId="165" fontId="1" fillId="38" borderId="22" xfId="1" applyNumberFormat="1" applyFont="1" applyFill="1" applyBorder="1" applyAlignment="1">
      <alignment vertical="center"/>
    </xf>
    <xf numFmtId="165" fontId="1" fillId="38" borderId="42" xfId="0" applyNumberFormat="1" applyFont="1" applyFill="1" applyBorder="1" applyAlignment="1">
      <alignment vertical="center"/>
    </xf>
    <xf numFmtId="1" fontId="1" fillId="40" borderId="2" xfId="0" applyNumberFormat="1" applyFont="1" applyFill="1" applyBorder="1" applyAlignment="1">
      <alignment vertical="center"/>
    </xf>
    <xf numFmtId="0" fontId="1" fillId="40" borderId="0" xfId="0" applyFont="1" applyFill="1" applyAlignment="1">
      <alignment vertical="center"/>
    </xf>
    <xf numFmtId="166" fontId="1" fillId="40" borderId="1" xfId="0" applyNumberFormat="1" applyFont="1" applyFill="1" applyBorder="1" applyAlignment="1">
      <alignment vertical="center"/>
    </xf>
    <xf numFmtId="0" fontId="1" fillId="40" borderId="1" xfId="0" applyFont="1" applyFill="1" applyBorder="1" applyAlignment="1">
      <alignment vertical="center"/>
    </xf>
    <xf numFmtId="0" fontId="1" fillId="41" borderId="26" xfId="0" applyFont="1" applyFill="1" applyBorder="1" applyAlignment="1">
      <alignment vertical="center"/>
    </xf>
    <xf numFmtId="164" fontId="1" fillId="41" borderId="27" xfId="0" applyNumberFormat="1" applyFont="1" applyFill="1" applyBorder="1" applyAlignment="1">
      <alignment vertical="center"/>
    </xf>
    <xf numFmtId="0" fontId="1" fillId="41" borderId="42" xfId="0" applyFont="1" applyFill="1" applyBorder="1" applyAlignment="1">
      <alignment horizontal="center" vertical="center"/>
    </xf>
    <xf numFmtId="0" fontId="0" fillId="41" borderId="3" xfId="0" applyFill="1" applyBorder="1" applyAlignment="1">
      <alignment horizontal="center" vertical="center"/>
    </xf>
    <xf numFmtId="43" fontId="0" fillId="41" borderId="42" xfId="1" applyFont="1" applyFill="1" applyBorder="1" applyAlignment="1">
      <alignment horizontal="center" vertical="center"/>
    </xf>
    <xf numFmtId="0" fontId="0" fillId="41" borderId="42" xfId="0" applyFill="1" applyBorder="1" applyAlignment="1">
      <alignment horizontal="center" vertical="center"/>
    </xf>
    <xf numFmtId="0" fontId="1" fillId="42" borderId="42" xfId="0" applyFont="1" applyFill="1" applyBorder="1" applyAlignment="1">
      <alignment horizontal="center" vertical="center"/>
    </xf>
    <xf numFmtId="165" fontId="1" fillId="42" borderId="22" xfId="1" applyNumberFormat="1" applyFont="1" applyFill="1" applyBorder="1" applyAlignment="1">
      <alignment vertical="center"/>
    </xf>
    <xf numFmtId="0" fontId="1" fillId="42" borderId="3" xfId="0" applyFont="1" applyFill="1" applyBorder="1" applyAlignment="1">
      <alignment vertical="center"/>
    </xf>
    <xf numFmtId="0" fontId="1" fillId="42" borderId="2" xfId="0" applyFont="1" applyFill="1" applyBorder="1" applyAlignment="1">
      <alignment vertical="center"/>
    </xf>
    <xf numFmtId="1" fontId="1" fillId="42" borderId="0" xfId="0" applyNumberFormat="1" applyFont="1" applyFill="1" applyAlignment="1">
      <alignment vertical="center"/>
    </xf>
    <xf numFmtId="0" fontId="1" fillId="42" borderId="0" xfId="0" applyFont="1" applyFill="1" applyAlignment="1">
      <alignment vertical="center"/>
    </xf>
    <xf numFmtId="0" fontId="1" fillId="42" borderId="1" xfId="0" applyFont="1" applyFill="1" applyBorder="1" applyAlignment="1">
      <alignment vertical="center"/>
    </xf>
    <xf numFmtId="164" fontId="1" fillId="42" borderId="2" xfId="0" applyNumberFormat="1" applyFont="1" applyFill="1" applyBorder="1" applyAlignment="1">
      <alignment vertical="center"/>
    </xf>
    <xf numFmtId="0" fontId="1" fillId="42" borderId="4" xfId="0" applyFont="1" applyFill="1" applyBorder="1" applyAlignment="1">
      <alignment vertical="center"/>
    </xf>
    <xf numFmtId="165" fontId="1" fillId="42" borderId="3" xfId="0" applyNumberFormat="1" applyFont="1" applyFill="1" applyBorder="1" applyAlignment="1">
      <alignment vertical="center"/>
    </xf>
    <xf numFmtId="165" fontId="1" fillId="42" borderId="22" xfId="0" applyNumberFormat="1" applyFont="1" applyFill="1" applyBorder="1" applyAlignment="1">
      <alignment vertical="center"/>
    </xf>
    <xf numFmtId="0" fontId="1" fillId="42" borderId="42" xfId="0" applyFont="1" applyFill="1" applyBorder="1" applyAlignment="1">
      <alignment vertical="center"/>
    </xf>
    <xf numFmtId="1" fontId="1" fillId="2" borderId="21" xfId="0" applyNumberFormat="1" applyFont="1" applyFill="1" applyBorder="1" applyAlignment="1">
      <alignment vertical="center"/>
    </xf>
    <xf numFmtId="0" fontId="1" fillId="39" borderId="21" xfId="0" applyFont="1" applyFill="1" applyBorder="1" applyAlignment="1">
      <alignment vertical="center"/>
    </xf>
    <xf numFmtId="1" fontId="1" fillId="0" borderId="21" xfId="0" applyNumberFormat="1" applyFont="1" applyBorder="1" applyAlignment="1">
      <alignment horizontal="left" vertical="center"/>
    </xf>
    <xf numFmtId="0" fontId="0" fillId="0" borderId="21" xfId="0" applyBorder="1" applyAlignment="1">
      <alignment horizontal="left" vertical="center" indent="2"/>
    </xf>
    <xf numFmtId="165" fontId="0" fillId="0" borderId="0" xfId="1" applyNumberFormat="1" applyFont="1" applyFill="1" applyBorder="1" applyAlignment="1">
      <alignment horizontal="right" vertical="center"/>
    </xf>
    <xf numFmtId="0" fontId="1" fillId="0" borderId="21" xfId="0" applyFont="1" applyBorder="1" applyAlignment="1">
      <alignment vertical="center"/>
    </xf>
    <xf numFmtId="0" fontId="1" fillId="38" borderId="21" xfId="0" applyFont="1" applyFill="1" applyBorder="1" applyAlignment="1">
      <alignment vertical="center"/>
    </xf>
    <xf numFmtId="0" fontId="1" fillId="40" borderId="21" xfId="0" applyFont="1" applyFill="1" applyBorder="1" applyAlignment="1">
      <alignment horizontal="left" vertical="center"/>
    </xf>
    <xf numFmtId="0" fontId="1" fillId="41" borderId="47" xfId="0" applyFont="1" applyFill="1" applyBorder="1" applyAlignment="1">
      <alignment vertical="center"/>
    </xf>
    <xf numFmtId="0" fontId="1" fillId="42" borderId="21" xfId="0" applyFont="1" applyFill="1" applyBorder="1" applyAlignment="1">
      <alignment vertical="center"/>
    </xf>
    <xf numFmtId="0" fontId="1" fillId="38" borderId="22" xfId="0" applyFont="1" applyFill="1" applyBorder="1" applyAlignment="1">
      <alignment vertical="center"/>
    </xf>
    <xf numFmtId="0" fontId="1" fillId="2" borderId="0" xfId="0" applyFont="1" applyFill="1" applyAlignment="1">
      <alignment vertical="center"/>
    </xf>
    <xf numFmtId="1" fontId="1" fillId="43" borderId="21" xfId="0" applyNumberFormat="1" applyFont="1" applyFill="1" applyBorder="1" applyAlignment="1">
      <alignment vertical="center"/>
    </xf>
    <xf numFmtId="0" fontId="0" fillId="43" borderId="2" xfId="0" applyFill="1" applyBorder="1" applyAlignment="1">
      <alignment vertical="center"/>
    </xf>
    <xf numFmtId="0" fontId="0" fillId="43" borderId="1" xfId="0" applyFill="1" applyBorder="1" applyAlignment="1">
      <alignment vertical="center"/>
    </xf>
    <xf numFmtId="0" fontId="0" fillId="43" borderId="0" xfId="0" applyFill="1" applyAlignment="1">
      <alignment vertical="center"/>
    </xf>
    <xf numFmtId="164" fontId="0" fillId="43" borderId="2" xfId="0" applyNumberFormat="1" applyFill="1" applyBorder="1" applyAlignment="1">
      <alignment vertical="center"/>
    </xf>
    <xf numFmtId="1" fontId="1" fillId="43" borderId="23" xfId="0" applyNumberFormat="1" applyFont="1" applyFill="1" applyBorder="1" applyAlignment="1">
      <alignment vertical="center"/>
    </xf>
    <xf numFmtId="0" fontId="1" fillId="43" borderId="22" xfId="0" applyFont="1" applyFill="1" applyBorder="1" applyAlignment="1">
      <alignment vertical="center"/>
    </xf>
    <xf numFmtId="165" fontId="1" fillId="43" borderId="3" xfId="0" applyNumberFormat="1" applyFont="1" applyFill="1" applyBorder="1" applyAlignment="1">
      <alignment horizontal="center" vertical="center"/>
    </xf>
    <xf numFmtId="165" fontId="1" fillId="43" borderId="22" xfId="1" applyNumberFormat="1" applyFont="1" applyFill="1" applyBorder="1" applyAlignment="1">
      <alignment vertical="center"/>
    </xf>
    <xf numFmtId="165" fontId="1" fillId="43" borderId="42" xfId="0" applyNumberFormat="1" applyFont="1" applyFill="1" applyBorder="1" applyAlignment="1">
      <alignment horizontal="center" vertical="center"/>
    </xf>
    <xf numFmtId="165" fontId="1" fillId="43" borderId="3" xfId="0" applyNumberFormat="1" applyFont="1" applyFill="1" applyBorder="1" applyAlignment="1">
      <alignment vertical="center"/>
    </xf>
    <xf numFmtId="165" fontId="1" fillId="43" borderId="42" xfId="0" applyNumberFormat="1" applyFont="1" applyFill="1" applyBorder="1" applyAlignment="1">
      <alignment vertical="center"/>
    </xf>
    <xf numFmtId="165" fontId="1" fillId="43" borderId="22" xfId="0" applyNumberFormat="1" applyFont="1" applyFill="1" applyBorder="1" applyAlignment="1">
      <alignment vertical="center"/>
    </xf>
    <xf numFmtId="0" fontId="1" fillId="2" borderId="2" xfId="0" applyFont="1" applyFill="1" applyBorder="1" applyAlignment="1">
      <alignment vertical="center"/>
    </xf>
    <xf numFmtId="0" fontId="1" fillId="2" borderId="29" xfId="0" applyFont="1" applyFill="1" applyBorder="1" applyAlignment="1">
      <alignment horizontal="center" vertical="center"/>
    </xf>
    <xf numFmtId="1" fontId="1" fillId="2" borderId="28" xfId="0" applyNumberFormat="1" applyFont="1" applyFill="1" applyBorder="1" applyAlignment="1">
      <alignment vertical="center"/>
    </xf>
    <xf numFmtId="1" fontId="0" fillId="0" borderId="21" xfId="0" applyNumberFormat="1" applyBorder="1" applyAlignment="1">
      <alignment horizontal="left" vertical="center" indent="2"/>
    </xf>
    <xf numFmtId="165" fontId="0" fillId="0" borderId="0" xfId="0" applyNumberFormat="1" applyAlignment="1">
      <alignment vertical="center"/>
    </xf>
    <xf numFmtId="165" fontId="0" fillId="0" borderId="46" xfId="1" applyNumberFormat="1" applyFont="1" applyBorder="1" applyAlignment="1">
      <alignment horizontal="center" vertical="center"/>
    </xf>
    <xf numFmtId="1" fontId="1" fillId="2" borderId="47" xfId="0" applyNumberFormat="1" applyFont="1" applyFill="1" applyBorder="1" applyAlignment="1">
      <alignment vertical="center"/>
    </xf>
    <xf numFmtId="164" fontId="0" fillId="39" borderId="50" xfId="0" applyNumberFormat="1" applyFill="1" applyBorder="1" applyAlignment="1">
      <alignment vertical="center"/>
    </xf>
    <xf numFmtId="165" fontId="0" fillId="0" borderId="1" xfId="1" applyNumberFormat="1" applyFont="1" applyBorder="1" applyAlignment="1">
      <alignment vertical="center"/>
    </xf>
    <xf numFmtId="165" fontId="0" fillId="0" borderId="14" xfId="1" applyNumberFormat="1" applyFont="1" applyBorder="1" applyAlignment="1">
      <alignment vertical="center"/>
    </xf>
    <xf numFmtId="165" fontId="0" fillId="0" borderId="1" xfId="1" applyNumberFormat="1" applyFont="1" applyFill="1" applyBorder="1" applyAlignment="1">
      <alignment vertical="center"/>
    </xf>
    <xf numFmtId="165" fontId="0" fillId="0" borderId="0" xfId="1" applyNumberFormat="1" applyFont="1" applyFill="1" applyBorder="1" applyAlignment="1">
      <alignment vertical="center"/>
    </xf>
    <xf numFmtId="165" fontId="0" fillId="0" borderId="2" xfId="1" applyNumberFormat="1" applyFont="1" applyFill="1" applyBorder="1" applyAlignment="1">
      <alignment vertical="center"/>
    </xf>
    <xf numFmtId="165" fontId="0" fillId="0" borderId="1" xfId="1" applyNumberFormat="1" applyFont="1" applyBorder="1" applyAlignment="1">
      <alignment horizontal="center" vertical="center"/>
    </xf>
    <xf numFmtId="1" fontId="1" fillId="2" borderId="0" xfId="0" applyNumberFormat="1" applyFont="1" applyFill="1" applyAlignment="1">
      <alignment vertical="center"/>
    </xf>
    <xf numFmtId="1" fontId="1" fillId="2" borderId="2" xfId="0" applyNumberFormat="1" applyFont="1" applyFill="1" applyBorder="1" applyAlignment="1">
      <alignment vertical="center"/>
    </xf>
    <xf numFmtId="0" fontId="0" fillId="39" borderId="2" xfId="0" applyFill="1" applyBorder="1" applyAlignment="1">
      <alignment vertical="center"/>
    </xf>
    <xf numFmtId="0" fontId="0" fillId="38" borderId="2" xfId="0" applyFill="1" applyBorder="1" applyAlignment="1">
      <alignment vertical="center"/>
    </xf>
    <xf numFmtId="165" fontId="1" fillId="40" borderId="1" xfId="1" applyNumberFormat="1" applyFont="1" applyFill="1" applyBorder="1" applyAlignment="1">
      <alignment vertical="center"/>
    </xf>
    <xf numFmtId="165" fontId="1" fillId="40" borderId="0" xfId="1" applyNumberFormat="1" applyFont="1" applyFill="1" applyBorder="1" applyAlignment="1">
      <alignment vertical="center"/>
    </xf>
    <xf numFmtId="165" fontId="1" fillId="40" borderId="2" xfId="1" applyNumberFormat="1" applyFont="1" applyFill="1" applyBorder="1" applyAlignment="1">
      <alignment vertical="center"/>
    </xf>
    <xf numFmtId="165" fontId="1" fillId="2" borderId="27" xfId="1" applyNumberFormat="1" applyFont="1" applyFill="1" applyBorder="1" applyAlignment="1">
      <alignment vertical="center"/>
    </xf>
    <xf numFmtId="0" fontId="1" fillId="42" borderId="20" xfId="0" applyFont="1" applyFill="1" applyBorder="1" applyAlignment="1">
      <alignment vertical="center"/>
    </xf>
    <xf numFmtId="1" fontId="1" fillId="2" borderId="23" xfId="0" applyNumberFormat="1" applyFont="1" applyFill="1" applyBorder="1" applyAlignment="1">
      <alignment vertical="center"/>
    </xf>
    <xf numFmtId="165" fontId="1" fillId="2" borderId="3" xfId="1" applyNumberFormat="1" applyFont="1" applyFill="1" applyBorder="1" applyAlignment="1">
      <alignment vertical="center"/>
    </xf>
    <xf numFmtId="0" fontId="1" fillId="39" borderId="23" xfId="0" applyFont="1" applyFill="1" applyBorder="1" applyAlignment="1">
      <alignment vertical="center"/>
    </xf>
    <xf numFmtId="165" fontId="1" fillId="39" borderId="3" xfId="1" applyNumberFormat="1" applyFont="1" applyFill="1" applyBorder="1" applyAlignment="1">
      <alignment vertical="center"/>
    </xf>
    <xf numFmtId="0" fontId="1" fillId="38" borderId="23" xfId="0" applyFont="1" applyFill="1" applyBorder="1" applyAlignment="1">
      <alignment vertical="center"/>
    </xf>
    <xf numFmtId="165" fontId="1" fillId="38" borderId="42" xfId="1" applyNumberFormat="1" applyFont="1" applyFill="1" applyBorder="1" applyAlignment="1">
      <alignment vertical="center"/>
    </xf>
    <xf numFmtId="165" fontId="1" fillId="38" borderId="3" xfId="1" applyNumberFormat="1" applyFont="1" applyFill="1" applyBorder="1" applyAlignment="1">
      <alignment vertical="center"/>
    </xf>
    <xf numFmtId="0" fontId="0" fillId="0" borderId="28" xfId="0" applyBorder="1" applyAlignment="1">
      <alignment horizontal="left" vertical="top" wrapText="1"/>
    </xf>
    <xf numFmtId="166" fontId="1" fillId="0" borderId="0" xfId="1" applyNumberFormat="1" applyFont="1"/>
    <xf numFmtId="165" fontId="1" fillId="2" borderId="29" xfId="1" applyNumberFormat="1" applyFont="1" applyFill="1" applyBorder="1" applyAlignment="1">
      <alignment horizontal="left" indent="1"/>
    </xf>
    <xf numFmtId="165" fontId="0" fillId="39" borderId="25" xfId="1" applyNumberFormat="1" applyFont="1" applyFill="1" applyBorder="1"/>
    <xf numFmtId="165" fontId="0" fillId="0" borderId="15" xfId="1" applyNumberFormat="1" applyFont="1" applyBorder="1"/>
    <xf numFmtId="165" fontId="1" fillId="40" borderId="5" xfId="1" applyNumberFormat="1" applyFont="1" applyFill="1" applyBorder="1"/>
    <xf numFmtId="165" fontId="1" fillId="40" borderId="3" xfId="1" applyNumberFormat="1" applyFont="1" applyFill="1" applyBorder="1"/>
    <xf numFmtId="165" fontId="1" fillId="41" borderId="7" xfId="1" applyNumberFormat="1" applyFont="1" applyFill="1" applyBorder="1" applyAlignment="1">
      <alignment vertical="center"/>
    </xf>
    <xf numFmtId="165" fontId="0" fillId="0" borderId="0" xfId="1" applyNumberFormat="1" applyFont="1" applyAlignment="1">
      <alignment vertical="center"/>
    </xf>
    <xf numFmtId="43" fontId="1" fillId="41" borderId="3" xfId="1" applyFont="1" applyFill="1" applyBorder="1" applyAlignment="1">
      <alignment vertical="center"/>
    </xf>
    <xf numFmtId="43" fontId="2" fillId="0" borderId="0" xfId="1" applyFont="1" applyBorder="1"/>
    <xf numFmtId="165" fontId="1" fillId="2" borderId="48" xfId="1" applyNumberFormat="1" applyFont="1" applyFill="1" applyBorder="1" applyAlignment="1">
      <alignment horizontal="left" indent="1"/>
    </xf>
    <xf numFmtId="165" fontId="0" fillId="39" borderId="50" xfId="1" applyNumberFormat="1" applyFont="1" applyFill="1" applyBorder="1"/>
    <xf numFmtId="165" fontId="0" fillId="0" borderId="45" xfId="1" applyNumberFormat="1" applyFont="1" applyBorder="1"/>
    <xf numFmtId="165" fontId="1" fillId="39" borderId="44" xfId="1" applyNumberFormat="1" applyFont="1" applyFill="1" applyBorder="1"/>
    <xf numFmtId="165" fontId="1" fillId="40" borderId="50" xfId="1" applyNumberFormat="1" applyFont="1" applyFill="1" applyBorder="1"/>
    <xf numFmtId="165" fontId="1" fillId="41" borderId="9" xfId="1" applyNumberFormat="1" applyFont="1" applyFill="1" applyBorder="1" applyAlignment="1">
      <alignment vertical="center"/>
    </xf>
    <xf numFmtId="165" fontId="0" fillId="0" borderId="44" xfId="1" applyNumberFormat="1" applyFont="1" applyBorder="1" applyAlignment="1">
      <alignment vertical="center"/>
    </xf>
    <xf numFmtId="10" fontId="2" fillId="0" borderId="0" xfId="1" applyNumberFormat="1" applyFont="1" applyFill="1" applyBorder="1"/>
    <xf numFmtId="165" fontId="0" fillId="0" borderId="2" xfId="1" applyNumberFormat="1" applyFont="1" applyBorder="1"/>
    <xf numFmtId="165" fontId="0" fillId="39" borderId="27" xfId="1" applyNumberFormat="1" applyFont="1" applyFill="1" applyBorder="1"/>
    <xf numFmtId="165" fontId="0" fillId="0" borderId="19" xfId="1" applyNumberFormat="1" applyFont="1" applyBorder="1"/>
    <xf numFmtId="43" fontId="1" fillId="40" borderId="17" xfId="1" applyFont="1" applyFill="1" applyBorder="1"/>
    <xf numFmtId="43" fontId="1" fillId="41" borderId="17" xfId="1" applyFont="1" applyFill="1" applyBorder="1" applyAlignment="1">
      <alignment vertical="center"/>
    </xf>
    <xf numFmtId="165" fontId="0" fillId="0" borderId="19" xfId="1" applyNumberFormat="1" applyFont="1" applyBorder="1" applyAlignment="1">
      <alignment vertical="center"/>
    </xf>
    <xf numFmtId="165" fontId="0" fillId="39" borderId="26" xfId="1" applyNumberFormat="1" applyFont="1" applyFill="1" applyBorder="1"/>
    <xf numFmtId="165" fontId="0" fillId="39" borderId="42" xfId="1" applyNumberFormat="1" applyFont="1" applyFill="1" applyBorder="1"/>
    <xf numFmtId="43" fontId="1" fillId="40" borderId="16" xfId="1" applyFont="1" applyFill="1" applyBorder="1"/>
    <xf numFmtId="166" fontId="0" fillId="0" borderId="0" xfId="1" applyNumberFormat="1" applyFont="1" applyFill="1" applyBorder="1" applyAlignment="1">
      <alignment horizontal="center"/>
    </xf>
    <xf numFmtId="166" fontId="1" fillId="40" borderId="3" xfId="1" applyNumberFormat="1" applyFont="1" applyFill="1" applyBorder="1"/>
    <xf numFmtId="165" fontId="0" fillId="0" borderId="14" xfId="1" applyNumberFormat="1" applyFont="1" applyBorder="1"/>
    <xf numFmtId="165" fontId="1" fillId="38" borderId="5" xfId="1" applyNumberFormat="1" applyFont="1" applyFill="1" applyBorder="1"/>
    <xf numFmtId="165" fontId="1" fillId="38" borderId="8" xfId="1" applyNumberFormat="1" applyFont="1" applyFill="1" applyBorder="1"/>
    <xf numFmtId="165" fontId="0" fillId="0" borderId="10" xfId="1" applyNumberFormat="1" applyFont="1" applyBorder="1"/>
    <xf numFmtId="165" fontId="0" fillId="39" borderId="3" xfId="1" applyNumberFormat="1" applyFont="1" applyFill="1" applyBorder="1"/>
    <xf numFmtId="165" fontId="0" fillId="39" borderId="10" xfId="1" applyNumberFormat="1" applyFont="1" applyFill="1" applyBorder="1"/>
    <xf numFmtId="165" fontId="1" fillId="38" borderId="20" xfId="1" applyNumberFormat="1" applyFont="1" applyFill="1" applyBorder="1"/>
    <xf numFmtId="165" fontId="1" fillId="2" borderId="8" xfId="1" applyNumberFormat="1" applyFont="1" applyFill="1" applyBorder="1"/>
    <xf numFmtId="166" fontId="0" fillId="0" borderId="28" xfId="1" applyNumberFormat="1" applyFont="1" applyBorder="1" applyAlignment="1">
      <alignment horizontal="left" indent="2"/>
    </xf>
    <xf numFmtId="1" fontId="0" fillId="37" borderId="43" xfId="0" applyNumberFormat="1" applyFill="1" applyBorder="1" applyAlignment="1">
      <alignment vertical="center"/>
    </xf>
    <xf numFmtId="1" fontId="1" fillId="2" borderId="20" xfId="0" applyNumberFormat="1" applyFont="1" applyFill="1" applyBorder="1" applyAlignment="1">
      <alignment vertical="center"/>
    </xf>
    <xf numFmtId="9" fontId="42" fillId="0" borderId="40" xfId="90" applyNumberFormat="1" applyAlignment="1">
      <alignment vertical="center"/>
    </xf>
    <xf numFmtId="9" fontId="42" fillId="0" borderId="40" xfId="90" applyNumberFormat="1"/>
    <xf numFmtId="166" fontId="0" fillId="0" borderId="28" xfId="1" applyNumberFormat="1" applyFont="1" applyBorder="1" applyAlignment="1">
      <alignment wrapText="1"/>
    </xf>
    <xf numFmtId="165" fontId="0" fillId="0" borderId="54" xfId="1" applyNumberFormat="1" applyFont="1" applyBorder="1"/>
    <xf numFmtId="165" fontId="0" fillId="0" borderId="55" xfId="1" applyNumberFormat="1" applyFont="1" applyBorder="1"/>
    <xf numFmtId="41" fontId="0" fillId="0" borderId="0" xfId="1" applyNumberFormat="1" applyFont="1"/>
    <xf numFmtId="1" fontId="51" fillId="0" borderId="7" xfId="1" applyNumberFormat="1" applyFont="1" applyBorder="1" applyAlignment="1">
      <alignment horizontal="center"/>
    </xf>
    <xf numFmtId="1" fontId="51" fillId="0" borderId="9" xfId="1" applyNumberFormat="1" applyFont="1" applyBorder="1" applyAlignment="1">
      <alignment horizontal="center"/>
    </xf>
    <xf numFmtId="166" fontId="2" fillId="0" borderId="0" xfId="1" applyNumberFormat="1" applyFont="1" applyAlignment="1">
      <alignment horizontal="left" vertical="top" wrapText="1"/>
    </xf>
    <xf numFmtId="1" fontId="51" fillId="0" borderId="8" xfId="1" applyNumberFormat="1" applyFont="1" applyBorder="1" applyAlignment="1">
      <alignment horizontal="center"/>
    </xf>
    <xf numFmtId="1" fontId="51" fillId="0" borderId="6" xfId="1" applyNumberFormat="1" applyFont="1" applyBorder="1" applyAlignment="1">
      <alignment horizontal="center"/>
    </xf>
    <xf numFmtId="1" fontId="51" fillId="0" borderId="26" xfId="1" applyNumberFormat="1" applyFont="1" applyBorder="1" applyAlignment="1">
      <alignment horizontal="center"/>
    </xf>
    <xf numFmtId="1" fontId="51" fillId="0" borderId="27" xfId="1" applyNumberFormat="1" applyFont="1" applyBorder="1" applyAlignment="1">
      <alignment horizontal="center"/>
    </xf>
    <xf numFmtId="0" fontId="0" fillId="0" borderId="28" xfId="0" applyBorder="1" applyAlignment="1">
      <alignment horizontal="left" vertical="center" wrapText="1"/>
    </xf>
    <xf numFmtId="0" fontId="0" fillId="0" borderId="0" xfId="1" applyNumberFormat="1" applyFont="1" applyAlignment="1">
      <alignment vertical="top" wrapText="1"/>
    </xf>
    <xf numFmtId="1" fontId="51" fillId="0" borderId="7" xfId="0" applyNumberFormat="1" applyFont="1" applyBorder="1" applyAlignment="1">
      <alignment horizontal="center" vertical="center"/>
    </xf>
    <xf numFmtId="1" fontId="51" fillId="0" borderId="8" xfId="0" applyNumberFormat="1" applyFont="1" applyBorder="1" applyAlignment="1">
      <alignment horizontal="center" vertical="center"/>
    </xf>
    <xf numFmtId="1" fontId="51" fillId="0" borderId="6" xfId="0" applyNumberFormat="1" applyFont="1" applyBorder="1" applyAlignment="1">
      <alignment horizontal="center" vertical="center"/>
    </xf>
    <xf numFmtId="1" fontId="51" fillId="0" borderId="9" xfId="0" applyNumberFormat="1" applyFont="1" applyBorder="1" applyAlignment="1">
      <alignment horizontal="center" vertical="center"/>
    </xf>
    <xf numFmtId="1" fontId="55" fillId="0" borderId="52" xfId="0" applyNumberFormat="1" applyFont="1" applyBorder="1" applyAlignment="1">
      <alignment horizontal="left" vertical="center"/>
    </xf>
    <xf numFmtId="1" fontId="55" fillId="0" borderId="13" xfId="0" applyNumberFormat="1" applyFont="1" applyBorder="1" applyAlignment="1">
      <alignment horizontal="left" vertical="center"/>
    </xf>
    <xf numFmtId="1" fontId="51" fillId="0" borderId="20" xfId="0" applyNumberFormat="1"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0" xfId="0" applyBorder="1" applyAlignment="1">
      <alignment horizontal="left" vertical="center" wrapText="1"/>
    </xf>
    <xf numFmtId="0" fontId="0" fillId="0" borderId="43" xfId="0" applyBorder="1" applyAlignment="1">
      <alignment horizontal="left" vertical="center" wrapText="1"/>
    </xf>
    <xf numFmtId="0" fontId="0" fillId="0" borderId="43" xfId="0" applyBorder="1" applyAlignment="1">
      <alignment horizontal="left" vertical="center"/>
    </xf>
    <xf numFmtId="0" fontId="0" fillId="0" borderId="2" xfId="0" applyBorder="1" applyAlignment="1">
      <alignment horizontal="left" vertical="center" wrapText="1"/>
    </xf>
  </cellXfs>
  <cellStyles count="162">
    <cellStyle name="20% - Accent1" xfId="26" builtinId="30" customBuiltin="1"/>
    <cellStyle name="20% - Accent1 2" xfId="92" xr:uid="{00000000-0005-0000-0000-000001000000}"/>
    <cellStyle name="20% - Accent2" xfId="30" builtinId="34" customBuiltin="1"/>
    <cellStyle name="20% - Accent2 2" xfId="96" xr:uid="{00000000-0005-0000-0000-000003000000}"/>
    <cellStyle name="20% - Accent3" xfId="34" builtinId="38" customBuiltin="1"/>
    <cellStyle name="20% - Accent3 2" xfId="100" xr:uid="{00000000-0005-0000-0000-000005000000}"/>
    <cellStyle name="20% - Accent4" xfId="38" builtinId="42" customBuiltin="1"/>
    <cellStyle name="20% - Accent4 2" xfId="104" xr:uid="{00000000-0005-0000-0000-000007000000}"/>
    <cellStyle name="20% - Accent5" xfId="42" builtinId="46" customBuiltin="1"/>
    <cellStyle name="20% - Accent5 2" xfId="108" xr:uid="{00000000-0005-0000-0000-000009000000}"/>
    <cellStyle name="20% - Accent6" xfId="46" builtinId="50" customBuiltin="1"/>
    <cellStyle name="20% - Accent6 2" xfId="112" xr:uid="{00000000-0005-0000-0000-00000B000000}"/>
    <cellStyle name="40% - Accent1" xfId="27" builtinId="31" customBuiltin="1"/>
    <cellStyle name="40% - Accent1 2" xfId="93" xr:uid="{00000000-0005-0000-0000-00000D000000}"/>
    <cellStyle name="40% - Accent2" xfId="31" builtinId="35" customBuiltin="1"/>
    <cellStyle name="40% - Accent2 2" xfId="97" xr:uid="{00000000-0005-0000-0000-00000F000000}"/>
    <cellStyle name="40% - Accent3" xfId="35" builtinId="39" customBuiltin="1"/>
    <cellStyle name="40% - Accent3 2" xfId="101" xr:uid="{00000000-0005-0000-0000-000011000000}"/>
    <cellStyle name="40% - Accent4" xfId="39" builtinId="43" customBuiltin="1"/>
    <cellStyle name="40% - Accent4 2" xfId="105" xr:uid="{00000000-0005-0000-0000-000013000000}"/>
    <cellStyle name="40% - Accent5" xfId="43" builtinId="47" customBuiltin="1"/>
    <cellStyle name="40% - Accent5 2" xfId="109" xr:uid="{00000000-0005-0000-0000-000015000000}"/>
    <cellStyle name="40% - Accent6" xfId="47" builtinId="51" customBuiltin="1"/>
    <cellStyle name="40% - Accent6 2" xfId="113" xr:uid="{00000000-0005-0000-0000-000017000000}"/>
    <cellStyle name="60% - Accent1" xfId="28" builtinId="32" customBuiltin="1"/>
    <cellStyle name="60% - Accent1 2" xfId="94" xr:uid="{00000000-0005-0000-0000-000019000000}"/>
    <cellStyle name="60% - Accent1 2 2" xfId="155" xr:uid="{00000000-0005-0000-0000-00001A000000}"/>
    <cellStyle name="60% - Accent2" xfId="32" builtinId="36" customBuiltin="1"/>
    <cellStyle name="60% - Accent2 2" xfId="98" xr:uid="{00000000-0005-0000-0000-00001C000000}"/>
    <cellStyle name="60% - Accent2 2 2" xfId="156" xr:uid="{00000000-0005-0000-0000-00001D000000}"/>
    <cellStyle name="60% - Accent3" xfId="36" builtinId="40" customBuiltin="1"/>
    <cellStyle name="60% - Accent3 2" xfId="102" xr:uid="{00000000-0005-0000-0000-00001F000000}"/>
    <cellStyle name="60% - Accent3 2 2" xfId="157" xr:uid="{00000000-0005-0000-0000-000020000000}"/>
    <cellStyle name="60% - Accent4" xfId="40" builtinId="44" customBuiltin="1"/>
    <cellStyle name="60% - Accent4 2" xfId="106" xr:uid="{00000000-0005-0000-0000-000022000000}"/>
    <cellStyle name="60% - Accent4 2 2" xfId="158" xr:uid="{00000000-0005-0000-0000-000023000000}"/>
    <cellStyle name="60% - Accent5" xfId="44" builtinId="48" customBuiltin="1"/>
    <cellStyle name="60% - Accent5 2" xfId="110" xr:uid="{00000000-0005-0000-0000-000025000000}"/>
    <cellStyle name="60% - Accent5 2 2" xfId="159" xr:uid="{00000000-0005-0000-0000-000026000000}"/>
    <cellStyle name="60% - Accent6" xfId="48" builtinId="52" customBuiltin="1"/>
    <cellStyle name="60% - Accent6 2" xfId="114" xr:uid="{00000000-0005-0000-0000-000028000000}"/>
    <cellStyle name="60% - Accent6 2 2" xfId="160" xr:uid="{00000000-0005-0000-0000-000029000000}"/>
    <cellStyle name="Accent1" xfId="25" builtinId="29" customBuiltin="1"/>
    <cellStyle name="Accent1 2" xfId="91" xr:uid="{00000000-0005-0000-0000-00002B000000}"/>
    <cellStyle name="Accent2" xfId="29" builtinId="33" customBuiltin="1"/>
    <cellStyle name="Accent2 2" xfId="95" xr:uid="{00000000-0005-0000-0000-00002D000000}"/>
    <cellStyle name="Accent3" xfId="33" builtinId="37" customBuiltin="1"/>
    <cellStyle name="Accent3 2" xfId="99" xr:uid="{00000000-0005-0000-0000-00002F000000}"/>
    <cellStyle name="Accent4" xfId="37" builtinId="41" customBuiltin="1"/>
    <cellStyle name="Accent4 2" xfId="103" xr:uid="{00000000-0005-0000-0000-000031000000}"/>
    <cellStyle name="Accent5" xfId="41" builtinId="45" customBuiltin="1"/>
    <cellStyle name="Accent5 2" xfId="107" xr:uid="{00000000-0005-0000-0000-000033000000}"/>
    <cellStyle name="Accent6" xfId="45" builtinId="49" customBuiltin="1"/>
    <cellStyle name="Accent6 2" xfId="111" xr:uid="{00000000-0005-0000-0000-000035000000}"/>
    <cellStyle name="Bad" xfId="14" builtinId="27" customBuiltin="1"/>
    <cellStyle name="Bad 2" xfId="62" xr:uid="{00000000-0005-0000-0000-000037000000}"/>
    <cellStyle name="Bad 3" xfId="80" xr:uid="{00000000-0005-0000-0000-000038000000}"/>
    <cellStyle name="Calculation" xfId="18" builtinId="22" customBuiltin="1"/>
    <cellStyle name="Calculation 2" xfId="84" xr:uid="{00000000-0005-0000-0000-00003A000000}"/>
    <cellStyle name="Check Cell" xfId="20" builtinId="23" customBuiltin="1"/>
    <cellStyle name="Check Cell 2" xfId="86" xr:uid="{00000000-0005-0000-0000-00003C000000}"/>
    <cellStyle name="Comma" xfId="1" builtinId="3"/>
    <cellStyle name="Comma 2" xfId="5" xr:uid="{00000000-0005-0000-0000-00003E000000}"/>
    <cellStyle name="Comma 2 2" xfId="53" xr:uid="{00000000-0005-0000-0000-00003F000000}"/>
    <cellStyle name="Comma 2 3" xfId="120" xr:uid="{00000000-0005-0000-0000-000040000000}"/>
    <cellStyle name="Comma 3" xfId="66" xr:uid="{00000000-0005-0000-0000-000041000000}"/>
    <cellStyle name="Comma 4" xfId="73" xr:uid="{00000000-0005-0000-0000-000042000000}"/>
    <cellStyle name="Comma 5" xfId="117" xr:uid="{00000000-0005-0000-0000-000043000000}"/>
    <cellStyle name="Comma 6" xfId="131" xr:uid="{00000000-0005-0000-0000-000044000000}"/>
    <cellStyle name="Comma[0]" xfId="132" xr:uid="{00000000-0005-0000-0000-000045000000}"/>
    <cellStyle name="Currency 2" xfId="52" xr:uid="{00000000-0005-0000-0000-000046000000}"/>
    <cellStyle name="Currency 3" xfId="55" xr:uid="{00000000-0005-0000-0000-000047000000}"/>
    <cellStyle name="Currency 4" xfId="54" xr:uid="{00000000-0005-0000-0000-000048000000}"/>
    <cellStyle name="Currency 5" xfId="67" xr:uid="{00000000-0005-0000-0000-000049000000}"/>
    <cellStyle name="Currency 6" xfId="116" xr:uid="{00000000-0005-0000-0000-00004A000000}"/>
    <cellStyle name="Currency 7" xfId="130" xr:uid="{00000000-0005-0000-0000-00004B000000}"/>
    <cellStyle name="Currency[0]" xfId="129" xr:uid="{00000000-0005-0000-0000-00004C000000}"/>
    <cellStyle name="Explanatory Text" xfId="23" builtinId="53" customBuiltin="1"/>
    <cellStyle name="Explanatory Text 2" xfId="89" xr:uid="{00000000-0005-0000-0000-00004E000000}"/>
    <cellStyle name="Explanatory Text 2 2" xfId="153" xr:uid="{00000000-0005-0000-0000-00004F000000}"/>
    <cellStyle name="Good" xfId="13" builtinId="26" customBuiltin="1"/>
    <cellStyle name="Good 2" xfId="79" xr:uid="{00000000-0005-0000-0000-000051000000}"/>
    <cellStyle name="Heading 1" xfId="9" builtinId="16" customBuiltin="1"/>
    <cellStyle name="Heading 1 2" xfId="75" xr:uid="{00000000-0005-0000-0000-000053000000}"/>
    <cellStyle name="Heading 1 2 2" xfId="146" xr:uid="{00000000-0005-0000-0000-000054000000}"/>
    <cellStyle name="Heading 2" xfId="10" builtinId="17" customBuiltin="1"/>
    <cellStyle name="Heading 2 2" xfId="76" xr:uid="{00000000-0005-0000-0000-000056000000}"/>
    <cellStyle name="Heading 2 2 2" xfId="147" xr:uid="{00000000-0005-0000-0000-000057000000}"/>
    <cellStyle name="Heading 3" xfId="11" builtinId="18" customBuiltin="1"/>
    <cellStyle name="Heading 3 2" xfId="77" xr:uid="{00000000-0005-0000-0000-000059000000}"/>
    <cellStyle name="Heading 3 2 2" xfId="148" xr:uid="{00000000-0005-0000-0000-00005A000000}"/>
    <cellStyle name="Heading 4" xfId="12" builtinId="19" customBuiltin="1"/>
    <cellStyle name="Heading 4 2" xfId="78" xr:uid="{00000000-0005-0000-0000-00005C000000}"/>
    <cellStyle name="Heading 4 2 2" xfId="149" xr:uid="{00000000-0005-0000-0000-00005D000000}"/>
    <cellStyle name="Hyperlink 2" xfId="122" xr:uid="{00000000-0005-0000-0000-00005E000000}"/>
    <cellStyle name="Hyperlink 3" xfId="139" xr:uid="{00000000-0005-0000-0000-00005F000000}"/>
    <cellStyle name="Input" xfId="16" builtinId="20" customBuiltin="1"/>
    <cellStyle name="Input 2" xfId="82" xr:uid="{00000000-0005-0000-0000-000061000000}"/>
    <cellStyle name="Linked Cell" xfId="19" builtinId="24" customBuiltin="1"/>
    <cellStyle name="Linked Cell 2" xfId="85" xr:uid="{00000000-0005-0000-0000-000063000000}"/>
    <cellStyle name="Linked Cell 2 2" xfId="151" xr:uid="{00000000-0005-0000-0000-000064000000}"/>
    <cellStyle name="Neutral" xfId="15" builtinId="28" customBuiltin="1"/>
    <cellStyle name="Neutral 2" xfId="81" xr:uid="{00000000-0005-0000-0000-000066000000}"/>
    <cellStyle name="Neutral 2 2" xfId="150" xr:uid="{00000000-0005-0000-0000-000067000000}"/>
    <cellStyle name="Normal" xfId="0" builtinId="0"/>
    <cellStyle name="Normal 10" xfId="74" xr:uid="{00000000-0005-0000-0000-000069000000}"/>
    <cellStyle name="Normal 11" xfId="115" xr:uid="{00000000-0005-0000-0000-00006A000000}"/>
    <cellStyle name="Normal 11 2" xfId="135" xr:uid="{00000000-0005-0000-0000-00006B000000}"/>
    <cellStyle name="Normal 11 2 2" xfId="141" xr:uid="{00000000-0005-0000-0000-00006C000000}"/>
    <cellStyle name="Normal 11 3" xfId="137" xr:uid="{00000000-0005-0000-0000-00006D000000}"/>
    <cellStyle name="Normal 11 4" xfId="140" xr:uid="{00000000-0005-0000-0000-00006E000000}"/>
    <cellStyle name="Normal 12" xfId="133" xr:uid="{00000000-0005-0000-0000-00006F000000}"/>
    <cellStyle name="Normal 13" xfId="134" xr:uid="{00000000-0005-0000-0000-000070000000}"/>
    <cellStyle name="Normal 14" xfId="138" xr:uid="{00000000-0005-0000-0000-000071000000}"/>
    <cellStyle name="Normal 14 2" xfId="142" xr:uid="{00000000-0005-0000-0000-000072000000}"/>
    <cellStyle name="Normal 2" xfId="2" xr:uid="{00000000-0005-0000-0000-000073000000}"/>
    <cellStyle name="Normal 2 2" xfId="70" xr:uid="{00000000-0005-0000-0000-000074000000}"/>
    <cellStyle name="Normal 2 2 2" xfId="49" xr:uid="{00000000-0005-0000-0000-000075000000}"/>
    <cellStyle name="Normal 2 2 3" xfId="119" xr:uid="{00000000-0005-0000-0000-000076000000}"/>
    <cellStyle name="Normal 2 3" xfId="69" xr:uid="{00000000-0005-0000-0000-000077000000}"/>
    <cellStyle name="Normal 2 4" xfId="71" xr:uid="{00000000-0005-0000-0000-000078000000}"/>
    <cellStyle name="Normal 2 4 2" xfId="124" xr:uid="{00000000-0005-0000-0000-000079000000}"/>
    <cellStyle name="Normal 2 5" xfId="136" xr:uid="{00000000-0005-0000-0000-00007A000000}"/>
    <cellStyle name="Normal 2 6" xfId="143" xr:uid="{00000000-0005-0000-0000-00007B000000}"/>
    <cellStyle name="Normal 29" xfId="61" xr:uid="{00000000-0005-0000-0000-00007C000000}"/>
    <cellStyle name="Normal 3" xfId="3" xr:uid="{00000000-0005-0000-0000-00007D000000}"/>
    <cellStyle name="Normal 3 2" xfId="7" xr:uid="{00000000-0005-0000-0000-00007E000000}"/>
    <cellStyle name="Normal 3 2 2" xfId="126" xr:uid="{00000000-0005-0000-0000-00007F000000}"/>
    <cellStyle name="Normal 3 3" xfId="56" xr:uid="{00000000-0005-0000-0000-000080000000}"/>
    <cellStyle name="Normal 31" xfId="57" xr:uid="{00000000-0005-0000-0000-000081000000}"/>
    <cellStyle name="Normal 34" xfId="58" xr:uid="{00000000-0005-0000-0000-000082000000}"/>
    <cellStyle name="Normal 36" xfId="59" xr:uid="{00000000-0005-0000-0000-000083000000}"/>
    <cellStyle name="Normal 4" xfId="4" xr:uid="{00000000-0005-0000-0000-000084000000}"/>
    <cellStyle name="Normal 4 2" xfId="51" xr:uid="{00000000-0005-0000-0000-000085000000}"/>
    <cellStyle name="Normal 4 2 2" xfId="125" xr:uid="{00000000-0005-0000-0000-000086000000}"/>
    <cellStyle name="Normal 4 3" xfId="123" xr:uid="{00000000-0005-0000-0000-000087000000}"/>
    <cellStyle name="Normal 5" xfId="50" xr:uid="{00000000-0005-0000-0000-000088000000}"/>
    <cellStyle name="Normal 5 2" xfId="127" xr:uid="{00000000-0005-0000-0000-000089000000}"/>
    <cellStyle name="Normal 6" xfId="60" xr:uid="{00000000-0005-0000-0000-00008A000000}"/>
    <cellStyle name="Normal 7" xfId="64" xr:uid="{00000000-0005-0000-0000-00008B000000}"/>
    <cellStyle name="Normal 8" xfId="72" xr:uid="{00000000-0005-0000-0000-00008C000000}"/>
    <cellStyle name="Normal 9" xfId="65" xr:uid="{00000000-0005-0000-0000-00008D000000}"/>
    <cellStyle name="Note" xfId="22" builtinId="10" customBuiltin="1"/>
    <cellStyle name="Note 2" xfId="88" xr:uid="{00000000-0005-0000-0000-00008F000000}"/>
    <cellStyle name="Output" xfId="17" builtinId="21" customBuiltin="1"/>
    <cellStyle name="Output 2" xfId="83" xr:uid="{00000000-0005-0000-0000-000091000000}"/>
    <cellStyle name="Percent 2" xfId="6" xr:uid="{00000000-0005-0000-0000-000093000000}"/>
    <cellStyle name="Percent 2 2" xfId="121" xr:uid="{00000000-0005-0000-0000-000094000000}"/>
    <cellStyle name="Percent 2 3" xfId="144" xr:uid="{00000000-0005-0000-0000-000095000000}"/>
    <cellStyle name="Percent 2 4" xfId="161" xr:uid="{00000000-0005-0000-0000-000096000000}"/>
    <cellStyle name="Percent 3" xfId="118" xr:uid="{00000000-0005-0000-0000-000097000000}"/>
    <cellStyle name="Percent 4" xfId="128" xr:uid="{00000000-0005-0000-0000-000098000000}"/>
    <cellStyle name="Style 2" xfId="63" xr:uid="{00000000-0005-0000-0000-000099000000}"/>
    <cellStyle name="Title" xfId="8" builtinId="15" customBuiltin="1"/>
    <cellStyle name="Title 2" xfId="68" xr:uid="{00000000-0005-0000-0000-00009B000000}"/>
    <cellStyle name="Title 2 2" xfId="145" xr:uid="{00000000-0005-0000-0000-00009C000000}"/>
    <cellStyle name="Total" xfId="24" builtinId="25" customBuiltin="1"/>
    <cellStyle name="Total 2" xfId="90" xr:uid="{00000000-0005-0000-0000-00009E000000}"/>
    <cellStyle name="Total 2 2" xfId="154" xr:uid="{00000000-0005-0000-0000-00009F000000}"/>
    <cellStyle name="Warning Text" xfId="21" builtinId="11" customBuiltin="1"/>
    <cellStyle name="Warning Text 2" xfId="87" xr:uid="{00000000-0005-0000-0000-0000A1000000}"/>
    <cellStyle name="Warning Text 2 2" xfId="152" xr:uid="{00000000-0005-0000-0000-0000A2000000}"/>
  </cellStyles>
  <dxfs count="0"/>
  <tableStyles count="0" defaultTableStyle="TableStyleMedium2" defaultPivotStyle="PivotStyleLight16"/>
  <colors>
    <mruColors>
      <color rgb="FFDDC4FC"/>
      <color rgb="FFDF9595"/>
      <color rgb="FFE5A9A9"/>
      <color rgb="FFEADBFD"/>
      <color rgb="FFDEACC1"/>
      <color rgb="FFD18BA9"/>
      <color rgb="FFE993B2"/>
      <color rgb="FFE9A5BD"/>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Hatch, Jenn (DOEE)" id="{2E0DE176-F4F5-444E-BD65-FB75E9C3A555}" userId="S::jenn.hatch@dc.gov::1fc5b221-2b60-4cf7-9a88-75be25236be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37" dT="2021-05-04T19:02:32.73" personId="{2E0DE176-F4F5-444E-BD65-FB75E9C3A555}" id="{829BF92D-3DD1-4507-84A1-36D465121B6F}">
    <text>Holding over 2018 data until the CY19 Waste Diversion Report is available</text>
  </threadedComment>
  <threadedComment ref="AB37" dT="2021-05-04T19:02:32.73" personId="{2E0DE176-F4F5-444E-BD65-FB75E9C3A555}" id="{64B3C24B-B3A6-4FB3-A2AE-1927604D4D7C}">
    <text>Holding over 2018 data until the CY20 Waste Diversion Report is available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HO48"/>
  <sheetViews>
    <sheetView tabSelected="1" zoomScale="80" zoomScaleNormal="80" workbookViewId="0">
      <pane xSplit="2" ySplit="3" topLeftCell="S18" activePane="bottomRight" state="frozen"/>
      <selection activeCell="K46" sqref="K46"/>
      <selection pane="topRight" activeCell="K46" sqref="K46"/>
      <selection pane="bottomLeft" activeCell="K46" sqref="K46"/>
      <selection pane="bottomRight" activeCell="A42" sqref="A42"/>
    </sheetView>
  </sheetViews>
  <sheetFormatPr defaultColWidth="9.140625" defaultRowHeight="15" x14ac:dyDescent="0.25"/>
  <cols>
    <col min="1" max="1" width="37.140625" style="35" customWidth="1"/>
    <col min="2" max="2" width="14.140625" style="35" customWidth="1"/>
    <col min="3" max="3" width="16.140625" style="35" customWidth="1"/>
    <col min="4" max="4" width="16" style="35" bestFit="1" customWidth="1"/>
    <col min="5" max="5" width="17.5703125" style="35" bestFit="1" customWidth="1"/>
    <col min="6" max="6" width="19.7109375" style="35" customWidth="1"/>
    <col min="7" max="7" width="17.7109375" style="35" customWidth="1"/>
    <col min="8" max="8" width="14.5703125" style="35" bestFit="1" customWidth="1"/>
    <col min="9" max="9" width="16.85546875" style="35" customWidth="1"/>
    <col min="10" max="10" width="18.7109375" style="35" bestFit="1" customWidth="1"/>
    <col min="11" max="11" width="17.7109375" style="35" bestFit="1" customWidth="1"/>
    <col min="12" max="12" width="14.5703125" style="35" bestFit="1" customWidth="1"/>
    <col min="13" max="13" width="19.140625" style="35" customWidth="1"/>
    <col min="14" max="14" width="14.7109375" style="35" bestFit="1" customWidth="1"/>
    <col min="15" max="15" width="19" style="35" customWidth="1"/>
    <col min="16" max="16" width="14.85546875" style="34" customWidth="1"/>
    <col min="17" max="17" width="16.5703125" style="35" customWidth="1"/>
    <col min="18" max="18" width="14.85546875" style="34" customWidth="1"/>
    <col min="19" max="19" width="16.5703125" style="39" customWidth="1"/>
    <col min="20" max="20" width="14.85546875" style="40" customWidth="1"/>
    <col min="21" max="21" width="15.85546875" style="35" customWidth="1"/>
    <col min="22" max="22" width="16.7109375" style="35" bestFit="1" customWidth="1"/>
    <col min="23" max="23" width="18.85546875" style="39" bestFit="1" customWidth="1"/>
    <col min="24" max="24" width="17.140625" style="35" bestFit="1" customWidth="1"/>
    <col min="25" max="25" width="16.28515625" style="35" customWidth="1"/>
    <col min="26" max="26" width="16.42578125" style="35" customWidth="1"/>
    <col min="27" max="27" width="16.28515625" style="35" customWidth="1"/>
    <col min="28" max="28" width="16.42578125" style="35" customWidth="1"/>
    <col min="29" max="29" width="17.5703125" style="35" customWidth="1"/>
    <col min="30" max="30" width="16.140625" style="35" customWidth="1"/>
    <col min="31" max="31" width="17.28515625" style="35" bestFit="1" customWidth="1"/>
    <col min="32" max="16384" width="9.140625" style="35"/>
  </cols>
  <sheetData>
    <row r="1" spans="1:151" s="33" customFormat="1" ht="15.75" x14ac:dyDescent="0.25">
      <c r="A1" s="67" t="s">
        <v>27</v>
      </c>
      <c r="B1" s="129"/>
      <c r="C1" s="437">
        <v>2006</v>
      </c>
      <c r="D1" s="440"/>
      <c r="E1" s="441">
        <v>2009</v>
      </c>
      <c r="F1" s="440"/>
      <c r="G1" s="441">
        <v>2010</v>
      </c>
      <c r="H1" s="440"/>
      <c r="I1" s="441">
        <v>2011</v>
      </c>
      <c r="J1" s="440"/>
      <c r="K1" s="441">
        <v>2012</v>
      </c>
      <c r="L1" s="440"/>
      <c r="M1" s="441">
        <v>2013</v>
      </c>
      <c r="N1" s="440"/>
      <c r="O1" s="441">
        <v>2014</v>
      </c>
      <c r="P1" s="440"/>
      <c r="Q1" s="441">
        <v>2015</v>
      </c>
      <c r="R1" s="440"/>
      <c r="S1" s="442">
        <v>2016</v>
      </c>
      <c r="T1" s="443"/>
      <c r="U1" s="437">
        <v>2017</v>
      </c>
      <c r="V1" s="438"/>
      <c r="W1" s="437">
        <v>2018</v>
      </c>
      <c r="X1" s="438"/>
      <c r="Y1" s="437">
        <v>2019</v>
      </c>
      <c r="Z1" s="438"/>
      <c r="AA1" s="437" t="s">
        <v>130</v>
      </c>
      <c r="AB1" s="438"/>
      <c r="AC1" s="437" t="s">
        <v>135</v>
      </c>
      <c r="AD1" s="438"/>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row>
    <row r="2" spans="1:151" s="31" customFormat="1" ht="16.5" thickBot="1" x14ac:dyDescent="0.3">
      <c r="A2" s="61" t="s">
        <v>0</v>
      </c>
      <c r="B2" s="71" t="s">
        <v>1</v>
      </c>
      <c r="C2" s="43" t="s">
        <v>25</v>
      </c>
      <c r="D2" s="46" t="s">
        <v>94</v>
      </c>
      <c r="E2" s="54" t="s">
        <v>25</v>
      </c>
      <c r="F2" s="46" t="s">
        <v>94</v>
      </c>
      <c r="G2" s="43" t="s">
        <v>25</v>
      </c>
      <c r="H2" s="46" t="s">
        <v>94</v>
      </c>
      <c r="I2" s="43" t="s">
        <v>25</v>
      </c>
      <c r="J2" s="46" t="s">
        <v>94</v>
      </c>
      <c r="K2" s="43" t="s">
        <v>25</v>
      </c>
      <c r="L2" s="46" t="s">
        <v>94</v>
      </c>
      <c r="M2" s="43" t="s">
        <v>25</v>
      </c>
      <c r="N2" s="46" t="s">
        <v>94</v>
      </c>
      <c r="O2" s="43" t="s">
        <v>25</v>
      </c>
      <c r="P2" s="46" t="s">
        <v>94</v>
      </c>
      <c r="Q2" s="43" t="s">
        <v>25</v>
      </c>
      <c r="R2" s="46" t="s">
        <v>94</v>
      </c>
      <c r="S2" s="43" t="s">
        <v>25</v>
      </c>
      <c r="T2" s="46" t="s">
        <v>94</v>
      </c>
      <c r="U2" s="54" t="s">
        <v>25</v>
      </c>
      <c r="V2" s="267" t="s">
        <v>94</v>
      </c>
      <c r="W2" s="54" t="s">
        <v>25</v>
      </c>
      <c r="X2" s="267" t="s">
        <v>94</v>
      </c>
      <c r="Y2" s="54" t="s">
        <v>25</v>
      </c>
      <c r="Z2" s="267" t="s">
        <v>94</v>
      </c>
      <c r="AA2" s="54" t="s">
        <v>25</v>
      </c>
      <c r="AB2" s="267" t="s">
        <v>94</v>
      </c>
      <c r="AC2" s="54" t="s">
        <v>25</v>
      </c>
      <c r="AD2" s="267" t="s">
        <v>94</v>
      </c>
    </row>
    <row r="3" spans="1:151" s="41" customFormat="1" x14ac:dyDescent="0.25">
      <c r="A3" s="137" t="s">
        <v>2</v>
      </c>
      <c r="B3" s="138"/>
      <c r="C3" s="139"/>
      <c r="D3" s="138"/>
      <c r="E3" s="139"/>
      <c r="F3" s="138"/>
      <c r="G3" s="140"/>
      <c r="H3" s="138"/>
      <c r="I3" s="140"/>
      <c r="J3" s="138"/>
      <c r="K3" s="140"/>
      <c r="L3" s="138"/>
      <c r="M3" s="140"/>
      <c r="N3" s="138"/>
      <c r="O3" s="140"/>
      <c r="P3" s="138"/>
      <c r="Q3" s="140"/>
      <c r="R3" s="138"/>
      <c r="S3" s="140"/>
      <c r="T3" s="138"/>
      <c r="U3" s="140"/>
      <c r="V3" s="138"/>
      <c r="W3" s="140"/>
      <c r="X3" s="138"/>
      <c r="Y3" s="140"/>
      <c r="Z3" s="138"/>
      <c r="AA3" s="140"/>
      <c r="AB3" s="138"/>
      <c r="AC3" s="140"/>
      <c r="AD3" s="138"/>
    </row>
    <row r="4" spans="1:151" x14ac:dyDescent="0.25">
      <c r="A4" s="133" t="s">
        <v>3</v>
      </c>
      <c r="B4" s="110"/>
      <c r="C4" s="95"/>
      <c r="D4" s="132"/>
      <c r="E4" s="113"/>
      <c r="F4" s="116"/>
      <c r="G4" s="112"/>
      <c r="H4" s="116"/>
      <c r="I4" s="111"/>
      <c r="J4" s="116"/>
      <c r="K4" s="113"/>
      <c r="L4" s="115"/>
      <c r="M4" s="113"/>
      <c r="N4" s="115"/>
      <c r="O4" s="113"/>
      <c r="P4" s="115"/>
      <c r="Q4" s="113"/>
      <c r="R4" s="115"/>
      <c r="S4" s="111"/>
      <c r="T4" s="115"/>
      <c r="U4" s="265"/>
      <c r="V4" s="409"/>
      <c r="W4" s="265"/>
      <c r="X4" s="409"/>
      <c r="Y4" s="2"/>
      <c r="Z4" s="268"/>
      <c r="AA4" s="2"/>
      <c r="AB4" s="268"/>
      <c r="AC4" s="2"/>
      <c r="AD4" s="268"/>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row>
    <row r="5" spans="1:151" x14ac:dyDescent="0.25">
      <c r="A5" s="134" t="s">
        <v>5</v>
      </c>
      <c r="B5" s="110" t="s">
        <v>20</v>
      </c>
      <c r="C5" s="113">
        <v>117083476</v>
      </c>
      <c r="D5" s="116">
        <v>622726</v>
      </c>
      <c r="E5" s="113">
        <v>129427185</v>
      </c>
      <c r="F5" s="116">
        <v>688378</v>
      </c>
      <c r="G5" s="111">
        <v>129597931</v>
      </c>
      <c r="H5" s="116">
        <v>689286</v>
      </c>
      <c r="I5" s="111">
        <v>127964888</v>
      </c>
      <c r="J5" s="116">
        <v>680600</v>
      </c>
      <c r="K5" s="113">
        <v>104670680</v>
      </c>
      <c r="L5" s="96">
        <v>556707</v>
      </c>
      <c r="M5" s="114">
        <v>152241343</v>
      </c>
      <c r="N5" s="115">
        <v>809718</v>
      </c>
      <c r="O5" s="98">
        <v>139661508</v>
      </c>
      <c r="P5" s="115">
        <v>742811</v>
      </c>
      <c r="Q5" s="113">
        <v>131850947</v>
      </c>
      <c r="R5" s="115">
        <v>701269</v>
      </c>
      <c r="S5" s="269">
        <v>111379665.69000001</v>
      </c>
      <c r="T5" s="116">
        <v>592389</v>
      </c>
      <c r="U5" s="265">
        <v>116171815</v>
      </c>
      <c r="V5" s="409">
        <v>617877</v>
      </c>
      <c r="W5" s="265">
        <v>134151477.67</v>
      </c>
      <c r="X5" s="409">
        <v>713505</v>
      </c>
      <c r="Y5" s="2">
        <v>122308440</v>
      </c>
      <c r="Z5" s="268">
        <v>650516</v>
      </c>
      <c r="AA5" s="2">
        <v>109428716</v>
      </c>
      <c r="AB5" s="268">
        <v>582013</v>
      </c>
      <c r="AC5" s="2">
        <v>114840244</v>
      </c>
      <c r="AD5" s="268">
        <v>610795</v>
      </c>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row>
    <row r="6" spans="1:151" x14ac:dyDescent="0.25">
      <c r="A6" s="134" t="s">
        <v>6</v>
      </c>
      <c r="B6" s="110" t="s">
        <v>49</v>
      </c>
      <c r="C6" s="113">
        <v>1836662611</v>
      </c>
      <c r="D6" s="116">
        <v>953792.67669999995</v>
      </c>
      <c r="E6" s="113">
        <v>2275888699</v>
      </c>
      <c r="F6" s="116">
        <v>982915.59550000005</v>
      </c>
      <c r="G6" s="111">
        <v>1891782070</v>
      </c>
      <c r="H6" s="116">
        <v>863711.25199999998</v>
      </c>
      <c r="I6" s="111">
        <v>1844708642</v>
      </c>
      <c r="J6" s="116">
        <v>842219.42689999996</v>
      </c>
      <c r="K6" s="113">
        <v>1799281788</v>
      </c>
      <c r="L6" s="96">
        <v>703795.647</v>
      </c>
      <c r="M6" s="114">
        <v>1830231894</v>
      </c>
      <c r="N6" s="115">
        <v>715901.89410000003</v>
      </c>
      <c r="O6" s="98">
        <v>1830231894</v>
      </c>
      <c r="P6" s="115">
        <v>692733.24970000004</v>
      </c>
      <c r="Q6" s="98">
        <v>2251246581</v>
      </c>
      <c r="R6" s="115">
        <v>852085.11829999997</v>
      </c>
      <c r="S6" s="114">
        <v>2161793825</v>
      </c>
      <c r="T6" s="116">
        <v>747182.94660000002</v>
      </c>
      <c r="U6" s="265">
        <v>1876849101</v>
      </c>
      <c r="V6" s="409">
        <v>648697</v>
      </c>
      <c r="W6" s="265">
        <v>2584918053</v>
      </c>
      <c r="X6" s="409">
        <v>843959</v>
      </c>
      <c r="Y6" s="2">
        <v>2295977807</v>
      </c>
      <c r="Z6" s="268">
        <v>727313</v>
      </c>
      <c r="AA6" s="2">
        <v>2470432911</v>
      </c>
      <c r="AB6" s="268">
        <v>734319</v>
      </c>
      <c r="AC6" s="2">
        <v>2555709417</v>
      </c>
      <c r="AD6" s="268">
        <v>783685</v>
      </c>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row>
    <row r="7" spans="1:151" x14ac:dyDescent="0.25">
      <c r="A7" s="134" t="s">
        <v>7</v>
      </c>
      <c r="B7" s="131" t="s">
        <v>137</v>
      </c>
      <c r="C7" s="113">
        <v>7453000</v>
      </c>
      <c r="D7" s="116">
        <v>76579.425940000001</v>
      </c>
      <c r="E7" s="113">
        <f>7174*1000</f>
        <v>7174000</v>
      </c>
      <c r="F7" s="116">
        <v>73712.706520000007</v>
      </c>
      <c r="G7" s="111">
        <f>8501*1000</f>
        <v>8501000</v>
      </c>
      <c r="H7" s="116">
        <v>87347.604980000004</v>
      </c>
      <c r="I7" s="111">
        <f>1430*1000</f>
        <v>1430000</v>
      </c>
      <c r="J7" s="116">
        <v>14693.2214</v>
      </c>
      <c r="K7" s="113">
        <v>6997000</v>
      </c>
      <c r="L7" s="96">
        <v>78634.42194</v>
      </c>
      <c r="M7" s="114">
        <v>5927000</v>
      </c>
      <c r="N7" s="115">
        <v>60899.80646</v>
      </c>
      <c r="O7" s="98">
        <v>5744000</v>
      </c>
      <c r="P7" s="115">
        <v>59019.485119999998</v>
      </c>
      <c r="Q7" s="113">
        <v>7776000</v>
      </c>
      <c r="R7" s="115">
        <v>79898.244479999994</v>
      </c>
      <c r="S7" s="111">
        <v>805000</v>
      </c>
      <c r="T7" s="294">
        <v>8271.3588999999993</v>
      </c>
      <c r="U7" s="265">
        <v>688000</v>
      </c>
      <c r="V7" s="409">
        <v>7069.2</v>
      </c>
      <c r="W7" s="265">
        <v>4981000</v>
      </c>
      <c r="X7" s="409">
        <v>51180</v>
      </c>
      <c r="Y7" s="2">
        <v>372000</v>
      </c>
      <c r="Z7" s="268">
        <v>3822.3</v>
      </c>
      <c r="AA7" s="2">
        <v>293000</v>
      </c>
      <c r="AB7" s="268">
        <v>3010.6</v>
      </c>
      <c r="AC7" s="2">
        <v>600000</v>
      </c>
      <c r="AD7" s="268">
        <v>44674</v>
      </c>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row>
    <row r="8" spans="1:151" s="30" customFormat="1" x14ac:dyDescent="0.25">
      <c r="A8" s="137" t="s">
        <v>86</v>
      </c>
      <c r="B8" s="138"/>
      <c r="C8" s="139"/>
      <c r="D8" s="141">
        <f>SUM(D5:D7)</f>
        <v>1653098.1026399999</v>
      </c>
      <c r="E8" s="139"/>
      <c r="F8" s="141">
        <f>SUM(F5:F7)</f>
        <v>1745006.3020200001</v>
      </c>
      <c r="G8" s="140"/>
      <c r="H8" s="141">
        <f>SUM(H5:H7)</f>
        <v>1640344.8569799999</v>
      </c>
      <c r="I8" s="140"/>
      <c r="J8" s="141">
        <f>SUM(J5:J7)</f>
        <v>1537512.6482999998</v>
      </c>
      <c r="K8" s="140"/>
      <c r="L8" s="141">
        <f>SUM(L5:L7)</f>
        <v>1339137.0689399999</v>
      </c>
      <c r="M8" s="140"/>
      <c r="N8" s="141">
        <f t="shared" ref="N8:P8" si="0">SUM(N5:N7)</f>
        <v>1586519.7005600003</v>
      </c>
      <c r="O8" s="140"/>
      <c r="P8" s="141">
        <f t="shared" si="0"/>
        <v>1494563.7348200001</v>
      </c>
      <c r="Q8" s="140"/>
      <c r="R8" s="141">
        <f>SUM(R5:R7)</f>
        <v>1633252.3627800001</v>
      </c>
      <c r="S8" s="140"/>
      <c r="T8" s="141">
        <f>SUM(T5:T7)</f>
        <v>1347843.3055</v>
      </c>
      <c r="U8" s="140"/>
      <c r="V8" s="141">
        <f>SUM(V5:V7)</f>
        <v>1273643.2</v>
      </c>
      <c r="W8" s="140"/>
      <c r="X8" s="141">
        <f>SUM(X5:X7)</f>
        <v>1608644</v>
      </c>
      <c r="Y8" s="392"/>
      <c r="Z8" s="401">
        <f>SUM(Z5:Z7)</f>
        <v>1381651.3</v>
      </c>
      <c r="AA8" s="392"/>
      <c r="AB8" s="401">
        <f>SUM(AB5:AB7)</f>
        <v>1319342.6000000001</v>
      </c>
      <c r="AC8" s="392"/>
      <c r="AD8" s="401">
        <f>SUM(AD5:AD7)</f>
        <v>1439154</v>
      </c>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row>
    <row r="9" spans="1:151" x14ac:dyDescent="0.25">
      <c r="A9" s="133" t="s">
        <v>4</v>
      </c>
      <c r="B9" s="110"/>
      <c r="C9" s="95"/>
      <c r="D9" s="116"/>
      <c r="E9" s="113"/>
      <c r="F9" s="116"/>
      <c r="G9" s="112"/>
      <c r="H9" s="116"/>
      <c r="I9" s="111"/>
      <c r="J9" s="116"/>
      <c r="K9" s="113"/>
      <c r="L9" s="115"/>
      <c r="M9" s="113"/>
      <c r="N9" s="115"/>
      <c r="O9" s="113"/>
      <c r="P9" s="115"/>
      <c r="Q9" s="113"/>
      <c r="R9" s="115"/>
      <c r="S9" s="111"/>
      <c r="T9" s="115"/>
      <c r="U9" s="265"/>
      <c r="V9" s="409"/>
      <c r="W9" s="265"/>
      <c r="X9" s="409"/>
      <c r="Y9" s="2"/>
      <c r="Z9" s="268"/>
      <c r="AA9" s="2"/>
      <c r="AB9" s="268"/>
      <c r="AC9" s="2"/>
      <c r="AD9" s="268"/>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row>
    <row r="10" spans="1:151" x14ac:dyDescent="0.25">
      <c r="A10" s="134" t="s">
        <v>5</v>
      </c>
      <c r="B10" s="110" t="s">
        <v>20</v>
      </c>
      <c r="C10" s="113">
        <v>204204843</v>
      </c>
      <c r="D10" s="116">
        <v>1086093.8125</v>
      </c>
      <c r="E10" s="113">
        <v>159463057</v>
      </c>
      <c r="F10" s="116">
        <v>848127.91399000003</v>
      </c>
      <c r="G10" s="111">
        <v>160626039</v>
      </c>
      <c r="H10" s="116">
        <v>854314.12360000005</v>
      </c>
      <c r="I10" s="111">
        <v>157573552</v>
      </c>
      <c r="J10" s="116">
        <v>838078.94689999998</v>
      </c>
      <c r="K10" s="113">
        <v>136697921</v>
      </c>
      <c r="L10" s="115">
        <v>727048.14890000003</v>
      </c>
      <c r="M10" s="113">
        <v>128961354</v>
      </c>
      <c r="N10" s="115">
        <v>685900</v>
      </c>
      <c r="O10" s="113">
        <v>157085898</v>
      </c>
      <c r="P10" s="115">
        <v>835484.86789999995</v>
      </c>
      <c r="Q10" s="113">
        <v>151953227</v>
      </c>
      <c r="R10" s="115">
        <v>808185.85600000003</v>
      </c>
      <c r="S10" s="111">
        <v>136276753.80000001</v>
      </c>
      <c r="T10" s="115">
        <v>724808.16729999997</v>
      </c>
      <c r="U10" s="265">
        <v>166348983.002482</v>
      </c>
      <c r="V10" s="409">
        <v>884753</v>
      </c>
      <c r="W10" s="265">
        <v>180646805.52999952</v>
      </c>
      <c r="X10" s="409">
        <v>960797</v>
      </c>
      <c r="Y10" s="2">
        <v>172195169</v>
      </c>
      <c r="Z10" s="268">
        <v>919867</v>
      </c>
      <c r="AA10" s="2">
        <v>153508038.46000001</v>
      </c>
      <c r="AB10" s="268">
        <v>819275</v>
      </c>
      <c r="AC10" s="2">
        <v>154841968</v>
      </c>
      <c r="AD10" s="268">
        <v>823550</v>
      </c>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row>
    <row r="11" spans="1:151" x14ac:dyDescent="0.25">
      <c r="A11" s="134" t="s">
        <v>6</v>
      </c>
      <c r="B11" s="110" t="s">
        <v>49</v>
      </c>
      <c r="C11" s="113">
        <v>9313226155</v>
      </c>
      <c r="D11" s="116">
        <v>4836428.2305000005</v>
      </c>
      <c r="E11" s="113">
        <v>7913680020</v>
      </c>
      <c r="F11" s="116">
        <v>3417776.7628000001</v>
      </c>
      <c r="G11" s="111">
        <v>9388006436</v>
      </c>
      <c r="H11" s="116">
        <v>4286184.3982000006</v>
      </c>
      <c r="I11" s="111">
        <v>9166753334</v>
      </c>
      <c r="J11" s="116">
        <v>4185169.4394</v>
      </c>
      <c r="K11" s="113">
        <v>8820779856</v>
      </c>
      <c r="L11" s="125">
        <v>3450280.2768000001</v>
      </c>
      <c r="M11" s="113">
        <f>8763938273-M20</f>
        <v>8411228939</v>
      </c>
      <c r="N11" s="115">
        <v>3290100</v>
      </c>
      <c r="O11" s="98">
        <v>8410238895</v>
      </c>
      <c r="P11" s="115">
        <v>3183185.9654999999</v>
      </c>
      <c r="Q11" s="113">
        <v>8418221362</v>
      </c>
      <c r="R11" s="115">
        <v>3186249.1206999999</v>
      </c>
      <c r="S11" s="97">
        <v>9326987829</v>
      </c>
      <c r="T11" s="115">
        <v>3223678.7385999998</v>
      </c>
      <c r="U11" s="2">
        <v>9239449023</v>
      </c>
      <c r="V11" s="409">
        <v>3193440</v>
      </c>
      <c r="W11" s="2">
        <v>8363428298</v>
      </c>
      <c r="X11" s="409">
        <v>2730605</v>
      </c>
      <c r="Y11" s="2">
        <v>7752612420</v>
      </c>
      <c r="Z11" s="268">
        <v>2455881</v>
      </c>
      <c r="AA11" s="2">
        <v>6769405092</v>
      </c>
      <c r="AB11" s="268">
        <v>2102199</v>
      </c>
      <c r="AC11" s="2">
        <v>7276403959</v>
      </c>
      <c r="AD11" s="268">
        <v>2231200</v>
      </c>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row>
    <row r="12" spans="1:151" s="34" customFormat="1" x14ac:dyDescent="0.25">
      <c r="A12" s="135" t="s">
        <v>7</v>
      </c>
      <c r="B12" s="131" t="s">
        <v>137</v>
      </c>
      <c r="C12" s="113">
        <f>15913*1000</f>
        <v>15913000</v>
      </c>
      <c r="D12" s="115">
        <v>163505.7567</v>
      </c>
      <c r="E12" s="98">
        <f>1000*13267</f>
        <v>13267000</v>
      </c>
      <c r="F12" s="115">
        <v>136318.15969999999</v>
      </c>
      <c r="G12" s="111">
        <f>7694*1000</f>
        <v>7694000</v>
      </c>
      <c r="H12" s="115">
        <v>79055.696119999993</v>
      </c>
      <c r="I12" s="114">
        <f>1000*5607</f>
        <v>5607000</v>
      </c>
      <c r="J12" s="125">
        <v>57611.812859999998</v>
      </c>
      <c r="K12" s="98">
        <f>1000*6243</f>
        <v>6243000</v>
      </c>
      <c r="L12" s="125">
        <v>64146.700140000001</v>
      </c>
      <c r="M12" s="98">
        <f>1000*5319</f>
        <v>5319000</v>
      </c>
      <c r="N12" s="115">
        <v>55425.502619999999</v>
      </c>
      <c r="O12" s="98">
        <v>4886000</v>
      </c>
      <c r="P12" s="115">
        <v>50203.552284400001</v>
      </c>
      <c r="Q12" s="98">
        <v>5989000</v>
      </c>
      <c r="R12" s="115">
        <v>61536.855217999997</v>
      </c>
      <c r="S12" s="114">
        <v>6454000</v>
      </c>
      <c r="T12" s="115">
        <v>66314.720920000007</v>
      </c>
      <c r="U12" s="266">
        <v>3452000</v>
      </c>
      <c r="V12" s="409">
        <v>35469</v>
      </c>
      <c r="W12" s="266">
        <v>4706000</v>
      </c>
      <c r="X12" s="409">
        <v>48354</v>
      </c>
      <c r="Y12" s="2">
        <v>3614000</v>
      </c>
      <c r="Z12" s="268">
        <v>37134</v>
      </c>
      <c r="AA12" s="2">
        <v>2943000</v>
      </c>
      <c r="AB12" s="268">
        <v>30239</v>
      </c>
      <c r="AC12" s="2">
        <v>700000</v>
      </c>
      <c r="AD12" s="268">
        <v>52119</v>
      </c>
    </row>
    <row r="13" spans="1:151" x14ac:dyDescent="0.25">
      <c r="A13" s="134" t="s">
        <v>24</v>
      </c>
      <c r="B13" s="110" t="s">
        <v>22</v>
      </c>
      <c r="C13" s="113">
        <v>115000</v>
      </c>
      <c r="D13" s="116">
        <v>1175.3575000000001</v>
      </c>
      <c r="E13" s="113">
        <v>5000</v>
      </c>
      <c r="F13" s="116">
        <v>378.537037</v>
      </c>
      <c r="G13" s="111">
        <v>4000</v>
      </c>
      <c r="H13" s="116">
        <v>40.881999999999998</v>
      </c>
      <c r="I13" s="111">
        <v>15000</v>
      </c>
      <c r="J13" s="116">
        <v>153.3075</v>
      </c>
      <c r="K13" s="120" t="s">
        <v>53</v>
      </c>
      <c r="L13" s="205" t="s">
        <v>53</v>
      </c>
      <c r="M13" s="113">
        <v>1000</v>
      </c>
      <c r="N13" s="116">
        <v>10.220499999999999</v>
      </c>
      <c r="O13" s="113">
        <v>3000</v>
      </c>
      <c r="P13" s="115">
        <v>30.6615</v>
      </c>
      <c r="Q13" s="117" t="s">
        <v>53</v>
      </c>
      <c r="R13" s="121" t="s">
        <v>53</v>
      </c>
      <c r="S13" s="111">
        <v>14000</v>
      </c>
      <c r="T13" s="115">
        <v>143.08699999999999</v>
      </c>
      <c r="U13" s="265">
        <v>1000</v>
      </c>
      <c r="V13" s="409">
        <v>10.221</v>
      </c>
      <c r="W13" s="265">
        <v>0</v>
      </c>
      <c r="X13" s="409">
        <v>0</v>
      </c>
      <c r="Y13" s="2">
        <v>0</v>
      </c>
      <c r="Z13" s="268">
        <v>0</v>
      </c>
      <c r="AA13" s="2">
        <v>11000</v>
      </c>
      <c r="AB13" s="268">
        <v>112.43</v>
      </c>
      <c r="AC13" s="2"/>
      <c r="AD13" s="268"/>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row>
    <row r="14" spans="1:151" s="30" customFormat="1" x14ac:dyDescent="0.25">
      <c r="A14" s="137" t="s">
        <v>87</v>
      </c>
      <c r="B14" s="138"/>
      <c r="C14" s="139"/>
      <c r="D14" s="141">
        <f>SUM(D10:D13)</f>
        <v>6087203.1572000002</v>
      </c>
      <c r="E14" s="139"/>
      <c r="F14" s="141">
        <f>SUM(F10:F13)</f>
        <v>4402601.3735269997</v>
      </c>
      <c r="G14" s="140"/>
      <c r="H14" s="141">
        <f>SUM(H10:H13)</f>
        <v>5219595.0999200009</v>
      </c>
      <c r="I14" s="140"/>
      <c r="J14" s="141">
        <f>SUM(J10:J13)</f>
        <v>5081013.5066600004</v>
      </c>
      <c r="K14" s="206"/>
      <c r="L14" s="141">
        <f>SUM(L10:L13)</f>
        <v>4241475.1258399999</v>
      </c>
      <c r="M14" s="140"/>
      <c r="N14" s="141">
        <f>SUM(N10:N13)</f>
        <v>4031435.7231199997</v>
      </c>
      <c r="O14" s="206"/>
      <c r="P14" s="141">
        <f>SUM(P10:P13)</f>
        <v>4068905.0471843998</v>
      </c>
      <c r="Q14" s="206"/>
      <c r="R14" s="141">
        <f>SUM(R10:R13)</f>
        <v>4055971.8319179998</v>
      </c>
      <c r="S14" s="206"/>
      <c r="T14" s="141">
        <f>SUM(T10:T13)</f>
        <v>4014944.7138199997</v>
      </c>
      <c r="U14" s="140"/>
      <c r="V14" s="141">
        <f>SUM(V10:V13)</f>
        <v>4113672.2209999999</v>
      </c>
      <c r="W14" s="140"/>
      <c r="X14" s="141">
        <f>SUM(X10:X13)</f>
        <v>3739756</v>
      </c>
      <c r="Y14" s="392"/>
      <c r="Z14" s="401">
        <f>SUM(Z10:Z13)</f>
        <v>3412882</v>
      </c>
      <c r="AA14" s="392"/>
      <c r="AB14" s="401">
        <f>SUM(AB10:AB13)</f>
        <v>2951825.43</v>
      </c>
      <c r="AC14" s="392"/>
      <c r="AD14" s="401">
        <f>SUM(AD10:AD13)</f>
        <v>3106869</v>
      </c>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row>
    <row r="15" spans="1:151" x14ac:dyDescent="0.25">
      <c r="A15" s="133" t="s">
        <v>58</v>
      </c>
      <c r="B15" s="110"/>
      <c r="C15" s="95"/>
      <c r="D15" s="116"/>
      <c r="E15" s="113"/>
      <c r="F15" s="116"/>
      <c r="G15" s="112"/>
      <c r="H15" s="116"/>
      <c r="I15" s="111"/>
      <c r="J15" s="116"/>
      <c r="K15" s="113"/>
      <c r="L15" s="115"/>
      <c r="M15" s="113"/>
      <c r="N15" s="115"/>
      <c r="O15" s="113"/>
      <c r="P15" s="115"/>
      <c r="Q15" s="113"/>
      <c r="R15" s="115"/>
      <c r="S15" s="111"/>
      <c r="T15" s="115"/>
      <c r="U15" s="265"/>
      <c r="V15" s="409"/>
      <c r="W15" s="265"/>
      <c r="X15" s="409"/>
      <c r="Y15" s="2"/>
      <c r="Z15" s="268"/>
      <c r="AA15" s="2"/>
      <c r="AB15" s="268"/>
      <c r="AC15" s="2"/>
      <c r="AD15" s="268"/>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row>
    <row r="16" spans="1:151" x14ac:dyDescent="0.25">
      <c r="A16" s="134" t="s">
        <v>83</v>
      </c>
      <c r="B16" s="110" t="s">
        <v>49</v>
      </c>
      <c r="C16" s="130" t="s">
        <v>53</v>
      </c>
      <c r="D16" s="116">
        <v>61719.92411</v>
      </c>
      <c r="E16" s="120" t="s">
        <v>53</v>
      </c>
      <c r="F16" s="113">
        <v>57205.687660000003</v>
      </c>
      <c r="G16" s="119" t="s">
        <v>53</v>
      </c>
      <c r="H16" s="116">
        <v>50267.994870000002</v>
      </c>
      <c r="I16" s="120" t="s">
        <v>53</v>
      </c>
      <c r="J16" s="116">
        <v>49017.170639999997</v>
      </c>
      <c r="K16" s="120" t="s">
        <v>53</v>
      </c>
      <c r="L16" s="115">
        <v>64538.060830000002</v>
      </c>
      <c r="M16" s="118" t="s">
        <v>53</v>
      </c>
      <c r="N16" s="116">
        <v>65648.203689999995</v>
      </c>
      <c r="O16" s="120" t="s">
        <v>53</v>
      </c>
      <c r="P16" s="115">
        <v>34428.842510000002</v>
      </c>
      <c r="Q16" s="120" t="s">
        <v>53</v>
      </c>
      <c r="R16" s="115">
        <v>42348.575980000001</v>
      </c>
      <c r="S16" s="270" t="s">
        <v>53</v>
      </c>
      <c r="T16" s="115">
        <v>33354.625480000002</v>
      </c>
      <c r="U16" s="128"/>
      <c r="V16" s="409">
        <v>29127</v>
      </c>
      <c r="W16" s="128"/>
      <c r="X16" s="409">
        <v>41185</v>
      </c>
      <c r="Y16" s="265"/>
      <c r="Z16" s="268">
        <v>35493</v>
      </c>
      <c r="AA16" s="265"/>
      <c r="AB16" s="268">
        <v>38919</v>
      </c>
      <c r="AC16" s="265"/>
      <c r="AD16" s="268">
        <v>35266</v>
      </c>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row>
    <row r="17" spans="1:899" ht="15.75" thickBot="1" x14ac:dyDescent="0.3">
      <c r="A17" s="66" t="s">
        <v>91</v>
      </c>
      <c r="B17" s="110" t="s">
        <v>49</v>
      </c>
      <c r="C17" s="130" t="s">
        <v>53</v>
      </c>
      <c r="D17" s="116">
        <v>312965.2708</v>
      </c>
      <c r="E17" s="120" t="s">
        <v>53</v>
      </c>
      <c r="F17" s="113">
        <v>198914.60759999999</v>
      </c>
      <c r="G17" s="119" t="s">
        <v>53</v>
      </c>
      <c r="H17" s="113">
        <v>249455.932</v>
      </c>
      <c r="I17" s="118" t="s">
        <v>53</v>
      </c>
      <c r="J17" s="116">
        <v>243576.84580000001</v>
      </c>
      <c r="K17" s="120" t="s">
        <v>53</v>
      </c>
      <c r="L17" s="116">
        <v>316390.70140000002</v>
      </c>
      <c r="M17" s="118" t="s">
        <v>53</v>
      </c>
      <c r="N17" s="116">
        <v>301701</v>
      </c>
      <c r="O17" s="120" t="s">
        <v>53</v>
      </c>
      <c r="P17" s="115">
        <v>158207</v>
      </c>
      <c r="Q17" s="113"/>
      <c r="R17" s="115">
        <v>158357</v>
      </c>
      <c r="S17" s="114"/>
      <c r="T17" s="115">
        <v>144744</v>
      </c>
      <c r="U17" s="2"/>
      <c r="V17" s="411">
        <v>143385</v>
      </c>
      <c r="W17" s="2"/>
      <c r="X17" s="409">
        <v>133254</v>
      </c>
      <c r="Y17" s="265"/>
      <c r="Z17" s="268">
        <v>125247</v>
      </c>
      <c r="AA17" s="265"/>
      <c r="AB17" s="268">
        <v>125248</v>
      </c>
      <c r="AC17" s="265"/>
      <c r="AD17" s="268">
        <v>125248</v>
      </c>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row>
    <row r="18" spans="1:899" s="7" customFormat="1" ht="15.75" thickBot="1" x14ac:dyDescent="0.3">
      <c r="A18" s="142" t="s">
        <v>88</v>
      </c>
      <c r="B18" s="143"/>
      <c r="C18" s="144"/>
      <c r="D18" s="146">
        <f>SUM(D14,D8,D16,D17)</f>
        <v>8114986.4547500005</v>
      </c>
      <c r="E18" s="147"/>
      <c r="F18" s="146">
        <f>SUM(F14,F8,F16,F17)</f>
        <v>6403727.9708070001</v>
      </c>
      <c r="G18" s="148"/>
      <c r="H18" s="146">
        <f>SUM(H14,H8,H16,H17)</f>
        <v>7159663.8837700002</v>
      </c>
      <c r="I18" s="149"/>
      <c r="J18" s="146">
        <f>SUM(J14,J8,J16,J17)</f>
        <v>6911120.1714000003</v>
      </c>
      <c r="K18" s="148"/>
      <c r="L18" s="146">
        <f>SUM(L14,L8,L16,L17)</f>
        <v>5961540.9570099991</v>
      </c>
      <c r="M18" s="148"/>
      <c r="N18" s="145">
        <f>N8+N14+N16+N17</f>
        <v>5985304.6273699999</v>
      </c>
      <c r="O18" s="150"/>
      <c r="P18" s="146">
        <f>P14+P8+P16+P17</f>
        <v>5756104.6245144</v>
      </c>
      <c r="Q18" s="151"/>
      <c r="R18" s="146">
        <f>R14+R8+R16+R17</f>
        <v>5889929.7706780005</v>
      </c>
      <c r="S18" s="150"/>
      <c r="T18" s="146">
        <f>T14+T8+T16+T17</f>
        <v>5540886.6447999999</v>
      </c>
      <c r="U18" s="145"/>
      <c r="V18" s="152">
        <f>V8+V14+V16+V17</f>
        <v>5559827.4210000001</v>
      </c>
      <c r="W18" s="145"/>
      <c r="X18" s="427">
        <f>X8+X14+X16+X17</f>
        <v>5522839</v>
      </c>
      <c r="Y18" s="145"/>
      <c r="Z18" s="152">
        <f>Z8+Z14+Z16+Z17</f>
        <v>4955273.3</v>
      </c>
      <c r="AA18" s="145"/>
      <c r="AB18" s="152">
        <f>AB8+AB14+AB16+AB17</f>
        <v>4435335.03</v>
      </c>
      <c r="AC18" s="145"/>
      <c r="AD18" s="152">
        <f>AD8+AD14+AD16+AD17</f>
        <v>4706537</v>
      </c>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row>
    <row r="19" spans="1:899" x14ac:dyDescent="0.25">
      <c r="A19" s="153" t="s">
        <v>8</v>
      </c>
      <c r="B19" s="154"/>
      <c r="C19" s="155"/>
      <c r="D19" s="157"/>
      <c r="E19" s="156"/>
      <c r="F19" s="157"/>
      <c r="G19" s="158"/>
      <c r="H19" s="157"/>
      <c r="I19" s="159"/>
      <c r="J19" s="157"/>
      <c r="K19" s="158"/>
      <c r="L19" s="154"/>
      <c r="M19" s="158"/>
      <c r="N19" s="155"/>
      <c r="O19" s="159"/>
      <c r="P19" s="157"/>
      <c r="Q19" s="158"/>
      <c r="R19" s="157"/>
      <c r="S19" s="159"/>
      <c r="T19" s="157"/>
      <c r="U19" s="415"/>
      <c r="V19" s="410"/>
      <c r="W19" s="415"/>
      <c r="X19" s="410"/>
      <c r="Y19" s="393"/>
      <c r="Z19" s="402"/>
      <c r="AA19" s="393"/>
      <c r="AB19" s="402"/>
      <c r="AC19" s="393"/>
      <c r="AD19" s="402"/>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row>
    <row r="20" spans="1:899" x14ac:dyDescent="0.25">
      <c r="A20" s="134" t="s">
        <v>9</v>
      </c>
      <c r="B20" s="110" t="s">
        <v>49</v>
      </c>
      <c r="C20" s="113">
        <v>252649007</v>
      </c>
      <c r="D20" s="109">
        <v>176819.4399</v>
      </c>
      <c r="E20" s="124">
        <v>267719913</v>
      </c>
      <c r="F20" s="109">
        <v>115622</v>
      </c>
      <c r="G20" s="111">
        <v>258833928</v>
      </c>
      <c r="H20" s="124">
        <v>117606.10460000001</v>
      </c>
      <c r="I20" s="92">
        <v>259743799</v>
      </c>
      <c r="J20" s="124">
        <v>118587.4525</v>
      </c>
      <c r="K20" s="92">
        <v>258379063</v>
      </c>
      <c r="L20" s="94">
        <v>101065.0019</v>
      </c>
      <c r="M20" s="97">
        <v>352709334</v>
      </c>
      <c r="N20" s="94">
        <v>137962</v>
      </c>
      <c r="O20" s="97">
        <v>353699378</v>
      </c>
      <c r="P20" s="277">
        <v>133872</v>
      </c>
      <c r="Q20" s="97">
        <v>361482649</v>
      </c>
      <c r="R20" s="277">
        <v>136818</v>
      </c>
      <c r="S20" s="97">
        <v>339216220</v>
      </c>
      <c r="T20" s="277">
        <v>117243</v>
      </c>
      <c r="U20" s="1">
        <v>352910706</v>
      </c>
      <c r="V20" s="420">
        <v>121976</v>
      </c>
      <c r="W20" s="265">
        <v>361857614</v>
      </c>
      <c r="X20" s="420">
        <v>118142.88</v>
      </c>
      <c r="Y20" s="265">
        <v>370776256</v>
      </c>
      <c r="Z20" s="268">
        <v>117452.3</v>
      </c>
      <c r="AA20" s="265">
        <v>320160899</v>
      </c>
      <c r="AB20" s="268">
        <v>95164.87</v>
      </c>
      <c r="AC20" s="265">
        <v>321669931</v>
      </c>
      <c r="AD20" s="268">
        <v>98636.12</v>
      </c>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row>
    <row r="21" spans="1:899" x14ac:dyDescent="0.25">
      <c r="A21" s="134" t="s">
        <v>57</v>
      </c>
      <c r="B21" s="110" t="s">
        <v>56</v>
      </c>
      <c r="C21" s="120" t="s">
        <v>53</v>
      </c>
      <c r="D21" s="109">
        <v>8490.1154100000003</v>
      </c>
      <c r="E21" s="107" t="s">
        <v>53</v>
      </c>
      <c r="F21" s="109">
        <v>6729.2841390000003</v>
      </c>
      <c r="G21" s="118" t="s">
        <v>53</v>
      </c>
      <c r="H21" s="124">
        <v>6877.6751670000003</v>
      </c>
      <c r="I21" s="105" t="s">
        <v>53</v>
      </c>
      <c r="J21" s="124">
        <v>6901.8520479999997</v>
      </c>
      <c r="K21" s="105" t="s">
        <v>53</v>
      </c>
      <c r="L21" s="94">
        <v>9267.7443839999996</v>
      </c>
      <c r="M21" s="106" t="s">
        <v>53</v>
      </c>
      <c r="N21" s="94">
        <v>12651</v>
      </c>
      <c r="O21" s="97"/>
      <c r="P21" s="277">
        <v>6653.5</v>
      </c>
      <c r="Q21" s="97"/>
      <c r="R21" s="277">
        <v>6799.9</v>
      </c>
      <c r="S21" s="97"/>
      <c r="T21" s="277">
        <v>5264</v>
      </c>
      <c r="U21" s="265"/>
      <c r="V21" s="409">
        <v>5476.8</v>
      </c>
      <c r="W21" s="265"/>
      <c r="X21" s="409">
        <v>5765.4</v>
      </c>
      <c r="Y21" s="1"/>
      <c r="Z21" s="268">
        <v>5990</v>
      </c>
      <c r="AA21" s="1"/>
      <c r="AB21" s="268">
        <v>5043.8</v>
      </c>
      <c r="AC21" s="1"/>
      <c r="AD21" s="268">
        <v>4438.7</v>
      </c>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row>
    <row r="22" spans="1:899" x14ac:dyDescent="0.25">
      <c r="A22" s="134" t="s">
        <v>10</v>
      </c>
      <c r="B22" s="110" t="s">
        <v>23</v>
      </c>
      <c r="C22" s="113">
        <v>3211586924</v>
      </c>
      <c r="D22" s="116">
        <v>1359635.835</v>
      </c>
      <c r="E22" s="113">
        <v>3196707983</v>
      </c>
      <c r="F22" s="116">
        <v>1399207.862</v>
      </c>
      <c r="G22" s="111">
        <v>3182152499</v>
      </c>
      <c r="H22" s="116">
        <v>1397469.9450000001</v>
      </c>
      <c r="I22" s="111">
        <v>3161774820</v>
      </c>
      <c r="J22" s="116">
        <v>1395079.8149999999</v>
      </c>
      <c r="K22" s="111">
        <v>3454548362</v>
      </c>
      <c r="L22" s="116">
        <v>1534911.2560000001</v>
      </c>
      <c r="M22" s="111">
        <v>3465239274</v>
      </c>
      <c r="N22" s="113">
        <v>1389025.2779999999</v>
      </c>
      <c r="O22" s="114">
        <v>3559816308</v>
      </c>
      <c r="P22" s="115">
        <v>1426989.1540000001</v>
      </c>
      <c r="Q22" s="111">
        <v>3527723898</v>
      </c>
      <c r="R22" s="115">
        <v>1393535.7080000001</v>
      </c>
      <c r="S22" s="97">
        <v>3554410185.7422843</v>
      </c>
      <c r="T22" s="277">
        <v>1401421.5279999999</v>
      </c>
      <c r="U22" s="265">
        <v>3574244389.9402809</v>
      </c>
      <c r="V22" s="409">
        <v>1400756</v>
      </c>
      <c r="W22" s="265">
        <v>3633257198</v>
      </c>
      <c r="X22" s="409">
        <v>1414385</v>
      </c>
      <c r="Y22" s="1">
        <v>3648374326.1072397</v>
      </c>
      <c r="Z22" s="268">
        <v>1450537</v>
      </c>
      <c r="AA22" s="1">
        <v>2756650866.286974</v>
      </c>
      <c r="AB22" s="268">
        <v>1060769</v>
      </c>
      <c r="AC22" s="1">
        <v>3064331273</v>
      </c>
      <c r="AD22" s="268">
        <v>1168543</v>
      </c>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row>
    <row r="23" spans="1:899" ht="15.75" thickBot="1" x14ac:dyDescent="0.3">
      <c r="A23" s="134" t="s">
        <v>11</v>
      </c>
      <c r="B23" s="110" t="s">
        <v>23</v>
      </c>
      <c r="C23" s="113">
        <v>204631483</v>
      </c>
      <c r="D23" s="116">
        <v>412363.8812</v>
      </c>
      <c r="E23" s="113">
        <v>203683447</v>
      </c>
      <c r="F23" s="116">
        <v>375233.72070000001</v>
      </c>
      <c r="G23" s="111">
        <v>202756020</v>
      </c>
      <c r="H23" s="116">
        <v>375640.65100000001</v>
      </c>
      <c r="I23" s="111">
        <v>201457623</v>
      </c>
      <c r="J23" s="116">
        <v>373255.30359999998</v>
      </c>
      <c r="K23" s="111">
        <v>93155380</v>
      </c>
      <c r="L23" s="116">
        <v>93528.491190000001</v>
      </c>
      <c r="M23" s="111">
        <v>93443671</v>
      </c>
      <c r="N23" s="113">
        <v>93796.82243</v>
      </c>
      <c r="O23" s="114">
        <v>88911691</v>
      </c>
      <c r="P23" s="115">
        <v>103568.6231</v>
      </c>
      <c r="Q23" s="111">
        <v>96639095</v>
      </c>
      <c r="R23" s="115">
        <v>114421.8797</v>
      </c>
      <c r="S23" s="114">
        <v>89531814</v>
      </c>
      <c r="T23" s="115">
        <v>75891.501980000001</v>
      </c>
      <c r="U23" s="265">
        <v>90272610.059719443</v>
      </c>
      <c r="V23" s="411">
        <v>134551</v>
      </c>
      <c r="W23" s="265">
        <v>90290802</v>
      </c>
      <c r="X23" s="411">
        <v>132643.79999999999</v>
      </c>
      <c r="Y23" s="394">
        <v>90414149.892759919</v>
      </c>
      <c r="Z23" s="403">
        <v>130219.8</v>
      </c>
      <c r="AA23" s="394">
        <v>86656133.713026047</v>
      </c>
      <c r="AB23" s="403">
        <v>133769.70000000001</v>
      </c>
      <c r="AC23" s="394">
        <v>82186135</v>
      </c>
      <c r="AD23" s="403">
        <v>117346.8</v>
      </c>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row>
    <row r="24" spans="1:899" s="7" customFormat="1" ht="15.75" thickBot="1" x14ac:dyDescent="0.3">
      <c r="A24" s="160" t="s">
        <v>13</v>
      </c>
      <c r="B24" s="161"/>
      <c r="C24" s="162"/>
      <c r="D24" s="164">
        <f>SUM(D20:D23)</f>
        <v>1957309.2715099999</v>
      </c>
      <c r="E24" s="165"/>
      <c r="F24" s="164">
        <f>SUM(F20:F23)</f>
        <v>1896792.866839</v>
      </c>
      <c r="G24" s="162"/>
      <c r="H24" s="164">
        <f>SUM(H20:H23)</f>
        <v>1897594.375767</v>
      </c>
      <c r="I24" s="165"/>
      <c r="J24" s="164">
        <f>SUM(J20:J23)</f>
        <v>1893824.4231479999</v>
      </c>
      <c r="K24" s="162"/>
      <c r="L24" s="164">
        <f t="shared" ref="L24:P24" si="1">SUM(L20:L23)</f>
        <v>1738772.4934740001</v>
      </c>
      <c r="M24" s="163"/>
      <c r="N24" s="163">
        <f t="shared" si="1"/>
        <v>1633435.1004299999</v>
      </c>
      <c r="O24" s="166"/>
      <c r="P24" s="164">
        <f t="shared" si="1"/>
        <v>1671083.2771000001</v>
      </c>
      <c r="Q24" s="166"/>
      <c r="R24" s="164">
        <f>SUM(R20:R23)</f>
        <v>1651575.4876999999</v>
      </c>
      <c r="S24" s="166"/>
      <c r="T24" s="164">
        <f>SUM(T20:T23)</f>
        <v>1599820.0299799999</v>
      </c>
      <c r="U24" s="416"/>
      <c r="V24" s="164">
        <f>SUM(V20:V23)</f>
        <v>1662759.8</v>
      </c>
      <c r="W24" s="424"/>
      <c r="X24" s="164">
        <f>SUM(X20:X23)</f>
        <v>1670937.08</v>
      </c>
      <c r="Y24" s="425"/>
      <c r="Z24" s="404">
        <f>SUM(Z20:Z23)</f>
        <v>1704199.1</v>
      </c>
      <c r="AA24" s="425"/>
      <c r="AB24" s="404">
        <f>SUM(AB20:AB23)</f>
        <v>1294747.3699999999</v>
      </c>
      <c r="AC24" s="425"/>
      <c r="AD24" s="404">
        <f>SUM(AD20:AD23)</f>
        <v>1388964.62</v>
      </c>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row>
    <row r="25" spans="1:899" x14ac:dyDescent="0.25">
      <c r="A25" s="167" t="s">
        <v>14</v>
      </c>
      <c r="B25" s="168"/>
      <c r="C25" s="169"/>
      <c r="D25" s="171"/>
      <c r="E25" s="170"/>
      <c r="F25" s="170"/>
      <c r="G25" s="172"/>
      <c r="H25" s="170"/>
      <c r="I25" s="173"/>
      <c r="J25" s="170"/>
      <c r="K25" s="172"/>
      <c r="L25" s="169"/>
      <c r="M25" s="172"/>
      <c r="N25" s="169"/>
      <c r="O25" s="173"/>
      <c r="P25" s="171"/>
      <c r="Q25" s="173"/>
      <c r="R25" s="171"/>
      <c r="S25" s="173"/>
      <c r="T25" s="171"/>
      <c r="U25" s="173"/>
      <c r="V25" s="171"/>
      <c r="W25" s="173"/>
      <c r="X25" s="422"/>
      <c r="Y25" s="421"/>
      <c r="Z25" s="426"/>
      <c r="AA25" s="421"/>
      <c r="AB25" s="426"/>
      <c r="AC25" s="421"/>
      <c r="AD25" s="426"/>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row>
    <row r="26" spans="1:899" x14ac:dyDescent="0.25">
      <c r="A26" s="134" t="s">
        <v>15</v>
      </c>
      <c r="B26" s="110" t="s">
        <v>17</v>
      </c>
      <c r="C26" s="113">
        <v>800000</v>
      </c>
      <c r="D26" s="116">
        <v>350481.6</v>
      </c>
      <c r="E26" s="113">
        <v>545974.00000000012</v>
      </c>
      <c r="F26" s="113">
        <v>126265.6053</v>
      </c>
      <c r="G26" s="111">
        <v>563011.07017543865</v>
      </c>
      <c r="H26" s="113">
        <v>130205.696</v>
      </c>
      <c r="I26" s="111">
        <v>538523</v>
      </c>
      <c r="J26" s="113">
        <v>124542.4371</v>
      </c>
      <c r="K26" s="111">
        <v>636513</v>
      </c>
      <c r="L26" s="116">
        <v>147204.261</v>
      </c>
      <c r="M26" s="113">
        <v>613920</v>
      </c>
      <c r="N26" s="93">
        <v>212514</v>
      </c>
      <c r="O26" s="126">
        <v>609134.11</v>
      </c>
      <c r="P26" s="98">
        <v>188346.01809999999</v>
      </c>
      <c r="Q26" s="126">
        <v>652840.78</v>
      </c>
      <c r="R26" s="125">
        <v>226083.47560000001</v>
      </c>
      <c r="S26" s="126">
        <v>705452.11</v>
      </c>
      <c r="T26" s="125">
        <v>241683.66020000001</v>
      </c>
      <c r="U26" s="265">
        <v>805957.4</v>
      </c>
      <c r="V26" s="409">
        <v>274427</v>
      </c>
      <c r="W26" s="265">
        <v>449675.67</v>
      </c>
      <c r="X26" s="409">
        <v>226050</v>
      </c>
      <c r="Y26" s="265">
        <v>502356</v>
      </c>
      <c r="Z26" s="268">
        <v>252523</v>
      </c>
      <c r="AA26" s="265">
        <v>521994</v>
      </c>
      <c r="AB26" s="268">
        <v>340958</v>
      </c>
      <c r="AC26" s="265">
        <v>499677.9</v>
      </c>
      <c r="AD26" s="409">
        <v>380228</v>
      </c>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row>
    <row r="27" spans="1:899" x14ac:dyDescent="0.25">
      <c r="A27" s="134" t="s">
        <v>16</v>
      </c>
      <c r="B27" s="110" t="s">
        <v>17</v>
      </c>
      <c r="C27" s="130" t="s">
        <v>53</v>
      </c>
      <c r="D27" s="123" t="s">
        <v>53</v>
      </c>
      <c r="E27" s="113">
        <v>217626</v>
      </c>
      <c r="F27" s="113">
        <v>75431.347859999994</v>
      </c>
      <c r="G27" s="111">
        <v>224417</v>
      </c>
      <c r="H27" s="113">
        <v>77785.176370000001</v>
      </c>
      <c r="I27" s="111">
        <v>226732</v>
      </c>
      <c r="J27" s="113">
        <v>78587.578519999995</v>
      </c>
      <c r="K27" s="111">
        <v>212171</v>
      </c>
      <c r="L27" s="116">
        <v>73540.59031</v>
      </c>
      <c r="M27" s="113">
        <v>206521</v>
      </c>
      <c r="N27" s="113">
        <v>71582.24381</v>
      </c>
      <c r="O27" s="114">
        <v>193998.65</v>
      </c>
      <c r="P27" s="115">
        <v>67241.872080000001</v>
      </c>
      <c r="Q27" s="111">
        <v>195865.28</v>
      </c>
      <c r="R27" s="115">
        <v>67888.864700000006</v>
      </c>
      <c r="S27" s="111">
        <v>139960.85</v>
      </c>
      <c r="T27" s="115">
        <v>48511.830220000003</v>
      </c>
      <c r="U27" s="265">
        <v>16546.759999999998</v>
      </c>
      <c r="V27" s="409">
        <v>5735.3</v>
      </c>
      <c r="W27" s="265">
        <v>432041.33</v>
      </c>
      <c r="X27" s="409">
        <v>149750</v>
      </c>
      <c r="Y27" s="434">
        <v>416114</v>
      </c>
      <c r="Z27" s="268">
        <v>144229</v>
      </c>
      <c r="AA27" s="434">
        <v>401858.68</v>
      </c>
      <c r="AB27" s="268">
        <v>139288</v>
      </c>
      <c r="AC27" s="265">
        <v>394700.9</v>
      </c>
      <c r="AD27" s="409">
        <v>136807</v>
      </c>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row>
    <row r="28" spans="1:899" ht="15.75" thickBot="1" x14ac:dyDescent="0.3">
      <c r="A28" s="134" t="s">
        <v>84</v>
      </c>
      <c r="B28" s="110" t="s">
        <v>17</v>
      </c>
      <c r="C28" s="130" t="s">
        <v>53</v>
      </c>
      <c r="D28" s="123" t="s">
        <v>53</v>
      </c>
      <c r="E28" s="120" t="s">
        <v>53</v>
      </c>
      <c r="F28" s="122" t="s">
        <v>53</v>
      </c>
      <c r="G28" s="119" t="s">
        <v>53</v>
      </c>
      <c r="H28" s="120" t="s">
        <v>53</v>
      </c>
      <c r="I28" s="118" t="s">
        <v>53</v>
      </c>
      <c r="J28" s="123" t="s">
        <v>53</v>
      </c>
      <c r="K28" s="120" t="s">
        <v>53</v>
      </c>
      <c r="L28" s="122" t="s">
        <v>53</v>
      </c>
      <c r="M28" s="120">
        <v>5524</v>
      </c>
      <c r="N28" s="120">
        <v>384.63</v>
      </c>
      <c r="O28" s="127">
        <v>5276</v>
      </c>
      <c r="P28" s="115">
        <v>367.357328</v>
      </c>
      <c r="Q28" s="111">
        <v>5283.2</v>
      </c>
      <c r="R28" s="115">
        <v>367.85864959999998</v>
      </c>
      <c r="S28" s="111">
        <v>3737.75</v>
      </c>
      <c r="T28" s="115">
        <v>260.25205699999998</v>
      </c>
      <c r="U28" s="265">
        <v>4868</v>
      </c>
      <c r="V28" s="409">
        <v>338.95</v>
      </c>
      <c r="W28" s="265">
        <v>20437</v>
      </c>
      <c r="X28" s="411">
        <v>1423</v>
      </c>
      <c r="Y28" s="435">
        <v>23853</v>
      </c>
      <c r="Z28" s="436">
        <v>3362.2</v>
      </c>
      <c r="AA28" s="435">
        <v>26847.65</v>
      </c>
      <c r="AB28" s="436">
        <v>3784.3</v>
      </c>
      <c r="AC28" s="423">
        <v>25259.51</v>
      </c>
      <c r="AD28" s="403">
        <v>3560.5</v>
      </c>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row>
    <row r="29" spans="1:899" s="36" customFormat="1" ht="15.75" thickBot="1" x14ac:dyDescent="0.3">
      <c r="A29" s="174" t="s">
        <v>18</v>
      </c>
      <c r="B29" s="175"/>
      <c r="C29" s="177"/>
      <c r="D29" s="178">
        <f t="shared" ref="D29:T29" si="2">SUM(D26:D28)</f>
        <v>350481.6</v>
      </c>
      <c r="E29" s="177"/>
      <c r="F29" s="178">
        <f t="shared" si="2"/>
        <v>201696.95315999998</v>
      </c>
      <c r="G29" s="177"/>
      <c r="H29" s="178">
        <f t="shared" si="2"/>
        <v>207990.87237</v>
      </c>
      <c r="I29" s="177"/>
      <c r="J29" s="178">
        <f t="shared" si="2"/>
        <v>203130.01561999999</v>
      </c>
      <c r="K29" s="176"/>
      <c r="L29" s="178">
        <f t="shared" si="2"/>
        <v>220744.85131</v>
      </c>
      <c r="M29" s="177"/>
      <c r="N29" s="178">
        <f t="shared" si="2"/>
        <v>284480.87381000002</v>
      </c>
      <c r="O29" s="177"/>
      <c r="P29" s="178">
        <f>SUM(P26:P28)</f>
        <v>255955.247508</v>
      </c>
      <c r="Q29" s="177"/>
      <c r="R29" s="178">
        <f t="shared" si="2"/>
        <v>294340.19894960005</v>
      </c>
      <c r="S29" s="272"/>
      <c r="T29" s="178">
        <f t="shared" si="2"/>
        <v>290455.74247700005</v>
      </c>
      <c r="U29" s="177">
        <v>823439.63</v>
      </c>
      <c r="V29" s="178">
        <f>SUM(V26:V28)</f>
        <v>280501.25</v>
      </c>
      <c r="W29" s="177">
        <v>902154</v>
      </c>
      <c r="X29" s="178">
        <f>SUM(X26:X28)</f>
        <v>377223</v>
      </c>
      <c r="Y29" s="177">
        <f t="shared" ref="Y29" si="3">SUM(Y26:Y28)</f>
        <v>942323</v>
      </c>
      <c r="Z29" s="179">
        <f>SUM(Z26:Z28)</f>
        <v>400114.2</v>
      </c>
      <c r="AA29" s="177"/>
      <c r="AB29" s="179">
        <f>SUM(AB26:AB28)</f>
        <v>484030.3</v>
      </c>
      <c r="AC29" s="177"/>
      <c r="AD29" s="179">
        <f>SUM(AD26:AD28)</f>
        <v>520595.5</v>
      </c>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row>
    <row r="30" spans="1:899" s="37" customFormat="1" x14ac:dyDescent="0.25">
      <c r="A30" s="180" t="s">
        <v>81</v>
      </c>
      <c r="B30" s="181"/>
      <c r="C30" s="182"/>
      <c r="D30" s="184"/>
      <c r="E30" s="183"/>
      <c r="F30" s="184"/>
      <c r="G30" s="182"/>
      <c r="H30" s="184"/>
      <c r="I30" s="183"/>
      <c r="J30" s="184"/>
      <c r="K30" s="182"/>
      <c r="L30" s="181"/>
      <c r="M30" s="182"/>
      <c r="N30" s="181"/>
      <c r="O30" s="183"/>
      <c r="P30" s="184"/>
      <c r="Q30" s="183"/>
      <c r="R30" s="184"/>
      <c r="S30" s="271"/>
      <c r="T30" s="184"/>
      <c r="U30" s="417"/>
      <c r="V30" s="412"/>
      <c r="W30" s="417"/>
      <c r="X30" s="412"/>
      <c r="Y30" s="395"/>
      <c r="Z30" s="405"/>
      <c r="AA30" s="395"/>
      <c r="AB30" s="395"/>
      <c r="AC30" s="395"/>
      <c r="AD30" s="395"/>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c r="JG30" s="34"/>
      <c r="JH30" s="34"/>
      <c r="JI30" s="34"/>
      <c r="JJ30" s="34"/>
      <c r="JK30" s="34"/>
      <c r="JL30" s="34"/>
      <c r="JM30" s="34"/>
      <c r="JN30" s="34"/>
      <c r="JO30" s="34"/>
      <c r="JP30" s="34"/>
      <c r="JQ30" s="34"/>
      <c r="JR30" s="34"/>
      <c r="JS30" s="34"/>
      <c r="JT30" s="34"/>
      <c r="JU30" s="34"/>
      <c r="JV30" s="34"/>
      <c r="JW30" s="34"/>
      <c r="JX30" s="34"/>
      <c r="JY30" s="34"/>
      <c r="JZ30" s="34"/>
      <c r="KA30" s="34"/>
      <c r="KB30" s="34"/>
      <c r="KC30" s="34"/>
      <c r="KD30" s="34"/>
      <c r="KE30" s="34"/>
      <c r="KF30" s="34"/>
      <c r="KG30" s="34"/>
      <c r="KH30" s="34"/>
      <c r="KI30" s="34"/>
      <c r="KJ30" s="34"/>
      <c r="KK30" s="34"/>
      <c r="KL30" s="34"/>
      <c r="KM30" s="34"/>
      <c r="KN30" s="34"/>
      <c r="KO30" s="34"/>
      <c r="KP30" s="34"/>
      <c r="KQ30" s="34"/>
      <c r="KR30" s="34"/>
      <c r="KS30" s="34"/>
      <c r="KT30" s="34"/>
      <c r="KU30" s="34"/>
      <c r="KV30" s="34"/>
      <c r="KW30" s="34"/>
      <c r="KX30" s="34"/>
      <c r="KY30" s="34"/>
      <c r="KZ30" s="34"/>
      <c r="LA30" s="34"/>
      <c r="LB30" s="34"/>
      <c r="LC30" s="34"/>
      <c r="LD30" s="34"/>
      <c r="LE30" s="34"/>
      <c r="LF30" s="34"/>
      <c r="LG30" s="34"/>
      <c r="LH30" s="34"/>
      <c r="LI30" s="34"/>
      <c r="LJ30" s="34"/>
      <c r="LK30" s="34"/>
      <c r="LL30" s="34"/>
      <c r="LM30" s="34"/>
      <c r="LN30" s="34"/>
      <c r="LO30" s="34"/>
      <c r="LP30" s="34"/>
      <c r="LQ30" s="34"/>
      <c r="LR30" s="34"/>
      <c r="LS30" s="34"/>
      <c r="LT30" s="34"/>
      <c r="LU30" s="34"/>
      <c r="LV30" s="34"/>
      <c r="LW30" s="34"/>
      <c r="LX30" s="34"/>
      <c r="LY30" s="34"/>
      <c r="LZ30" s="34"/>
      <c r="MA30" s="34"/>
      <c r="MB30" s="34"/>
      <c r="MC30" s="34"/>
      <c r="MD30" s="34"/>
      <c r="ME30" s="34"/>
      <c r="MF30" s="34"/>
      <c r="MG30" s="34"/>
      <c r="MH30" s="34"/>
      <c r="MI30" s="34"/>
      <c r="MJ30" s="34"/>
      <c r="MK30" s="34"/>
      <c r="ML30" s="34"/>
      <c r="MM30" s="34"/>
      <c r="MN30" s="34"/>
      <c r="MO30" s="34"/>
      <c r="MP30" s="34"/>
      <c r="MQ30" s="34"/>
      <c r="MR30" s="34"/>
      <c r="MS30" s="34"/>
      <c r="MT30" s="34"/>
      <c r="MU30" s="34"/>
      <c r="MV30" s="34"/>
      <c r="MW30" s="34"/>
      <c r="MX30" s="34"/>
      <c r="MY30" s="34"/>
      <c r="MZ30" s="34"/>
      <c r="NA30" s="34"/>
      <c r="NB30" s="34"/>
      <c r="NC30" s="34"/>
      <c r="ND30" s="34"/>
      <c r="NE30" s="34"/>
      <c r="NF30" s="34"/>
      <c r="NG30" s="34"/>
      <c r="NH30" s="34"/>
      <c r="NI30" s="34"/>
      <c r="NJ30" s="34"/>
      <c r="NK30" s="34"/>
      <c r="NL30" s="34"/>
      <c r="NM30" s="34"/>
      <c r="NN30" s="34"/>
      <c r="NO30" s="34"/>
      <c r="NP30" s="34"/>
      <c r="NQ30" s="34"/>
      <c r="NR30" s="34"/>
      <c r="NS30" s="34"/>
      <c r="NT30" s="34"/>
      <c r="NU30" s="34"/>
      <c r="NV30" s="34"/>
      <c r="NW30" s="34"/>
      <c r="NX30" s="34"/>
      <c r="NY30" s="34"/>
      <c r="NZ30" s="34"/>
      <c r="OA30" s="34"/>
      <c r="OB30" s="34"/>
      <c r="OC30" s="34"/>
      <c r="OD30" s="34"/>
      <c r="OE30" s="34"/>
      <c r="OF30" s="34"/>
      <c r="OG30" s="34"/>
      <c r="OH30" s="34"/>
      <c r="OI30" s="34"/>
      <c r="OJ30" s="34"/>
      <c r="OK30" s="34"/>
      <c r="OL30" s="34"/>
      <c r="OM30" s="34"/>
      <c r="ON30" s="34"/>
      <c r="OO30" s="34"/>
      <c r="OP30" s="34"/>
      <c r="OQ30" s="34"/>
      <c r="OR30" s="34"/>
      <c r="OS30" s="34"/>
      <c r="OT30" s="34"/>
      <c r="OU30" s="34"/>
      <c r="OV30" s="34"/>
      <c r="OW30" s="34"/>
      <c r="OX30" s="34"/>
      <c r="OY30" s="34"/>
      <c r="OZ30" s="34"/>
      <c r="PA30" s="34"/>
      <c r="PB30" s="34"/>
      <c r="PC30" s="34"/>
      <c r="PD30" s="34"/>
      <c r="PE30" s="34"/>
      <c r="PF30" s="34"/>
      <c r="PG30" s="34"/>
      <c r="PH30" s="34"/>
      <c r="PI30" s="34"/>
      <c r="PJ30" s="34"/>
      <c r="PK30" s="34"/>
      <c r="PL30" s="34"/>
      <c r="PM30" s="34"/>
      <c r="PN30" s="34"/>
      <c r="PO30" s="34"/>
      <c r="PP30" s="34"/>
      <c r="PQ30" s="34"/>
      <c r="PR30" s="34"/>
      <c r="PS30" s="34"/>
      <c r="PT30" s="34"/>
      <c r="PU30" s="34"/>
      <c r="PV30" s="34"/>
      <c r="PW30" s="34"/>
      <c r="PX30" s="34"/>
      <c r="PY30" s="34"/>
      <c r="PZ30" s="34"/>
      <c r="QA30" s="34"/>
      <c r="QB30" s="34"/>
      <c r="QC30" s="34"/>
      <c r="QD30" s="34"/>
      <c r="QE30" s="34"/>
      <c r="QF30" s="34"/>
      <c r="QG30" s="34"/>
      <c r="QH30" s="34"/>
      <c r="QI30" s="34"/>
      <c r="QJ30" s="34"/>
      <c r="QK30" s="34"/>
      <c r="QL30" s="34"/>
      <c r="QM30" s="34"/>
      <c r="QN30" s="34"/>
      <c r="QO30" s="34"/>
      <c r="QP30" s="34"/>
      <c r="QQ30" s="34"/>
      <c r="QR30" s="34"/>
      <c r="QS30" s="34"/>
      <c r="QT30" s="34"/>
      <c r="QU30" s="34"/>
      <c r="QV30" s="34"/>
      <c r="QW30" s="34"/>
      <c r="QX30" s="34"/>
      <c r="QY30" s="34"/>
      <c r="QZ30" s="34"/>
      <c r="RA30" s="34"/>
      <c r="RB30" s="34"/>
      <c r="RC30" s="34"/>
      <c r="RD30" s="34"/>
      <c r="RE30" s="34"/>
      <c r="RF30" s="34"/>
      <c r="RG30" s="34"/>
      <c r="RH30" s="34"/>
      <c r="RI30" s="34"/>
      <c r="RJ30" s="34"/>
      <c r="RK30" s="34"/>
      <c r="RL30" s="34"/>
      <c r="RM30" s="34"/>
      <c r="RN30" s="34"/>
      <c r="RO30" s="34"/>
      <c r="RP30" s="34"/>
      <c r="RQ30" s="34"/>
      <c r="RR30" s="34"/>
      <c r="RS30" s="34"/>
      <c r="RT30" s="34"/>
      <c r="RU30" s="34"/>
      <c r="RV30" s="34"/>
      <c r="RW30" s="34"/>
      <c r="RX30" s="34"/>
      <c r="RY30" s="34"/>
      <c r="RZ30" s="34"/>
      <c r="SA30" s="34"/>
      <c r="SB30" s="34"/>
      <c r="SC30" s="34"/>
      <c r="SD30" s="34"/>
      <c r="SE30" s="34"/>
      <c r="SF30" s="34"/>
      <c r="SG30" s="34"/>
      <c r="SH30" s="34"/>
      <c r="SI30" s="34"/>
      <c r="SJ30" s="34"/>
      <c r="SK30" s="34"/>
      <c r="SL30" s="34"/>
      <c r="SM30" s="34"/>
      <c r="SN30" s="34"/>
      <c r="SO30" s="34"/>
      <c r="SP30" s="34"/>
      <c r="SQ30" s="34"/>
      <c r="SR30" s="34"/>
      <c r="SS30" s="34"/>
      <c r="ST30" s="34"/>
      <c r="SU30" s="34"/>
      <c r="SV30" s="34"/>
      <c r="SW30" s="34"/>
      <c r="SX30" s="34"/>
      <c r="SY30" s="34"/>
      <c r="SZ30" s="34"/>
      <c r="TA30" s="34"/>
      <c r="TB30" s="34"/>
      <c r="TC30" s="34"/>
      <c r="TD30" s="34"/>
      <c r="TE30" s="34"/>
      <c r="TF30" s="34"/>
      <c r="TG30" s="34"/>
      <c r="TH30" s="34"/>
      <c r="TI30" s="34"/>
      <c r="TJ30" s="34"/>
      <c r="TK30" s="34"/>
      <c r="TL30" s="34"/>
      <c r="TM30" s="34"/>
      <c r="TN30" s="34"/>
      <c r="TO30" s="34"/>
      <c r="TP30" s="34"/>
      <c r="TQ30" s="34"/>
      <c r="TR30" s="34"/>
      <c r="TS30" s="34"/>
      <c r="TT30" s="34"/>
      <c r="TU30" s="34"/>
      <c r="TV30" s="34"/>
      <c r="TW30" s="34"/>
      <c r="TX30" s="34"/>
      <c r="TY30" s="34"/>
      <c r="TZ30" s="34"/>
      <c r="UA30" s="34"/>
      <c r="UB30" s="34"/>
      <c r="UC30" s="34"/>
      <c r="UD30" s="34"/>
      <c r="UE30" s="34"/>
      <c r="UF30" s="34"/>
      <c r="UG30" s="34"/>
      <c r="UH30" s="34"/>
      <c r="UI30" s="34"/>
      <c r="UJ30" s="34"/>
      <c r="UK30" s="34"/>
      <c r="UL30" s="34"/>
      <c r="UM30" s="34"/>
      <c r="UN30" s="34"/>
      <c r="UO30" s="34"/>
      <c r="UP30" s="34"/>
      <c r="UQ30" s="34"/>
      <c r="UR30" s="34"/>
      <c r="US30" s="34"/>
      <c r="UT30" s="34"/>
      <c r="UU30" s="34"/>
      <c r="UV30" s="34"/>
      <c r="UW30" s="34"/>
      <c r="UX30" s="34"/>
      <c r="UY30" s="34"/>
      <c r="UZ30" s="34"/>
      <c r="VA30" s="34"/>
      <c r="VB30" s="34"/>
      <c r="VC30" s="34"/>
      <c r="VD30" s="34"/>
      <c r="VE30" s="34"/>
      <c r="VF30" s="34"/>
      <c r="VG30" s="34"/>
      <c r="VH30" s="34"/>
      <c r="VI30" s="34"/>
      <c r="VJ30" s="34"/>
      <c r="VK30" s="34"/>
      <c r="VL30" s="34"/>
      <c r="VM30" s="34"/>
      <c r="VN30" s="34"/>
      <c r="VO30" s="34"/>
      <c r="VP30" s="34"/>
      <c r="VQ30" s="34"/>
      <c r="VR30" s="34"/>
      <c r="VS30" s="34"/>
      <c r="VT30" s="34"/>
      <c r="VU30" s="34"/>
      <c r="VV30" s="34"/>
      <c r="VW30" s="34"/>
      <c r="VX30" s="34"/>
      <c r="VY30" s="34"/>
      <c r="VZ30" s="34"/>
      <c r="WA30" s="34"/>
      <c r="WB30" s="34"/>
      <c r="WC30" s="34"/>
      <c r="WD30" s="34"/>
      <c r="WE30" s="34"/>
      <c r="WF30" s="34"/>
      <c r="WG30" s="34"/>
      <c r="WH30" s="34"/>
      <c r="WI30" s="34"/>
      <c r="WJ30" s="34"/>
      <c r="WK30" s="34"/>
      <c r="WL30" s="34"/>
      <c r="WM30" s="34"/>
      <c r="WN30" s="34"/>
      <c r="WO30" s="34"/>
      <c r="WP30" s="34"/>
      <c r="WQ30" s="34"/>
      <c r="WR30" s="34"/>
      <c r="WS30" s="34"/>
      <c r="WT30" s="34"/>
      <c r="WU30" s="34"/>
      <c r="WV30" s="34"/>
      <c r="WW30" s="34"/>
      <c r="WX30" s="34"/>
      <c r="WY30" s="34"/>
      <c r="WZ30" s="34"/>
      <c r="XA30" s="34"/>
      <c r="XB30" s="34"/>
      <c r="XC30" s="34"/>
      <c r="XD30" s="34"/>
      <c r="XE30" s="34"/>
      <c r="XF30" s="34"/>
      <c r="XG30" s="34"/>
      <c r="XH30" s="34"/>
      <c r="XI30" s="34"/>
      <c r="XJ30" s="34"/>
      <c r="XK30" s="34"/>
      <c r="XL30" s="34"/>
      <c r="XM30" s="34"/>
      <c r="XN30" s="34"/>
      <c r="XO30" s="34"/>
      <c r="XP30" s="34"/>
      <c r="XQ30" s="34"/>
      <c r="XR30" s="34"/>
      <c r="XS30" s="34"/>
      <c r="XT30" s="34"/>
      <c r="XU30" s="34"/>
      <c r="XV30" s="34"/>
      <c r="XW30" s="34"/>
      <c r="XX30" s="34"/>
      <c r="XY30" s="34"/>
      <c r="XZ30" s="34"/>
      <c r="YA30" s="34"/>
      <c r="YB30" s="34"/>
      <c r="YC30" s="34"/>
      <c r="YD30" s="34"/>
      <c r="YE30" s="34"/>
      <c r="YF30" s="34"/>
      <c r="YG30" s="34"/>
      <c r="YH30" s="34"/>
      <c r="YI30" s="34"/>
      <c r="YJ30" s="34"/>
      <c r="YK30" s="34"/>
      <c r="YL30" s="34"/>
      <c r="YM30" s="34"/>
      <c r="YN30" s="34"/>
      <c r="YO30" s="34"/>
      <c r="YP30" s="34"/>
      <c r="YQ30" s="34"/>
      <c r="YR30" s="34"/>
      <c r="YS30" s="34"/>
      <c r="YT30" s="34"/>
      <c r="YU30" s="34"/>
      <c r="YV30" s="34"/>
      <c r="YW30" s="34"/>
      <c r="YX30" s="34"/>
      <c r="YY30" s="34"/>
      <c r="YZ30" s="34"/>
      <c r="ZA30" s="34"/>
      <c r="ZB30" s="34"/>
      <c r="ZC30" s="34"/>
      <c r="ZD30" s="34"/>
      <c r="ZE30" s="34"/>
      <c r="ZF30" s="34"/>
      <c r="ZG30" s="34"/>
      <c r="ZH30" s="34"/>
      <c r="ZI30" s="34"/>
      <c r="ZJ30" s="34"/>
      <c r="ZK30" s="34"/>
      <c r="ZL30" s="34"/>
      <c r="ZM30" s="34"/>
      <c r="ZN30" s="34"/>
      <c r="ZO30" s="34"/>
      <c r="ZP30" s="34"/>
      <c r="ZQ30" s="34"/>
      <c r="ZR30" s="34"/>
      <c r="ZS30" s="34"/>
      <c r="ZT30" s="34"/>
      <c r="ZU30" s="34"/>
      <c r="ZV30" s="34"/>
      <c r="ZW30" s="34"/>
      <c r="ZX30" s="34"/>
      <c r="ZY30" s="34"/>
      <c r="ZZ30" s="34"/>
      <c r="AAA30" s="34"/>
      <c r="AAB30" s="34"/>
      <c r="AAC30" s="34"/>
      <c r="AAD30" s="34"/>
      <c r="AAE30" s="34"/>
      <c r="AAF30" s="34"/>
      <c r="AAG30" s="34"/>
      <c r="AAH30" s="34"/>
      <c r="AAI30" s="34"/>
      <c r="AAJ30" s="34"/>
      <c r="AAK30" s="34"/>
      <c r="AAL30" s="34"/>
      <c r="AAM30" s="34"/>
      <c r="AAN30" s="34"/>
      <c r="AAO30" s="34"/>
      <c r="AAP30" s="34"/>
      <c r="AAQ30" s="34"/>
      <c r="AAR30" s="34"/>
      <c r="AAS30" s="34"/>
      <c r="AAT30" s="34"/>
      <c r="AAU30" s="34"/>
      <c r="AAV30" s="34"/>
      <c r="AAW30" s="34"/>
      <c r="AAX30" s="34"/>
      <c r="AAY30" s="34"/>
      <c r="AAZ30" s="34"/>
      <c r="ABA30" s="34"/>
      <c r="ABB30" s="34"/>
      <c r="ABC30" s="34"/>
      <c r="ABD30" s="34"/>
      <c r="ABE30" s="34"/>
      <c r="ABF30" s="34"/>
      <c r="ABG30" s="34"/>
      <c r="ABH30" s="34"/>
      <c r="ABI30" s="34"/>
      <c r="ABJ30" s="34"/>
      <c r="ABK30" s="34"/>
      <c r="ABL30" s="34"/>
      <c r="ABM30" s="34"/>
      <c r="ABN30" s="34"/>
      <c r="ABO30" s="34"/>
      <c r="ABP30" s="34"/>
      <c r="ABQ30" s="34"/>
      <c r="ABR30" s="34"/>
      <c r="ABS30" s="34"/>
      <c r="ABT30" s="34"/>
      <c r="ABU30" s="34"/>
      <c r="ABV30" s="34"/>
      <c r="ABW30" s="34"/>
      <c r="ABX30" s="34"/>
      <c r="ABY30" s="34"/>
      <c r="ABZ30" s="34"/>
      <c r="ACA30" s="34"/>
      <c r="ACB30" s="34"/>
      <c r="ACC30" s="34"/>
      <c r="ACD30" s="34"/>
      <c r="ACE30" s="34"/>
      <c r="ACF30" s="34"/>
      <c r="ACG30" s="34"/>
      <c r="ACH30" s="34"/>
      <c r="ACI30" s="34"/>
      <c r="ACJ30" s="34"/>
      <c r="ACK30" s="34"/>
      <c r="ACL30" s="34"/>
      <c r="ACM30" s="34"/>
      <c r="ACN30" s="34"/>
      <c r="ACO30" s="34"/>
      <c r="ACP30" s="34"/>
      <c r="ACQ30" s="34"/>
      <c r="ACR30" s="34"/>
      <c r="ACS30" s="34"/>
      <c r="ACT30" s="34"/>
      <c r="ACU30" s="34"/>
      <c r="ACV30" s="34"/>
      <c r="ACW30" s="34"/>
      <c r="ACX30" s="34"/>
      <c r="ACY30" s="34"/>
      <c r="ACZ30" s="34"/>
      <c r="ADA30" s="34"/>
      <c r="ADB30" s="34"/>
      <c r="ADC30" s="34"/>
      <c r="ADD30" s="34"/>
      <c r="ADE30" s="34"/>
      <c r="ADF30" s="34"/>
      <c r="ADG30" s="34"/>
      <c r="ADH30" s="34"/>
      <c r="ADI30" s="34"/>
      <c r="ADJ30" s="34"/>
      <c r="ADK30" s="34"/>
      <c r="ADL30" s="34"/>
      <c r="ADM30" s="34"/>
      <c r="ADN30" s="34"/>
      <c r="ADO30" s="34"/>
      <c r="ADP30" s="34"/>
      <c r="ADQ30" s="34"/>
      <c r="ADR30" s="34"/>
      <c r="ADS30" s="34"/>
      <c r="ADT30" s="34"/>
      <c r="ADU30" s="34"/>
      <c r="ADV30" s="34"/>
      <c r="ADW30" s="34"/>
      <c r="ADX30" s="34"/>
      <c r="ADY30" s="34"/>
      <c r="ADZ30" s="34"/>
      <c r="AEA30" s="34"/>
      <c r="AEB30" s="34"/>
      <c r="AEC30" s="34"/>
      <c r="AED30" s="34"/>
      <c r="AEE30" s="34"/>
      <c r="AEF30" s="34"/>
      <c r="AEG30" s="34"/>
      <c r="AEH30" s="34"/>
      <c r="AEI30" s="34"/>
      <c r="AEJ30" s="34"/>
      <c r="AEK30" s="34"/>
      <c r="AEL30" s="34"/>
      <c r="AEM30" s="34"/>
      <c r="AEN30" s="34"/>
      <c r="AEO30" s="34"/>
      <c r="AEP30" s="34"/>
      <c r="AEQ30" s="34"/>
      <c r="AER30" s="34"/>
      <c r="AES30" s="34"/>
      <c r="AET30" s="34"/>
      <c r="AEU30" s="34"/>
      <c r="AEV30" s="34"/>
      <c r="AEW30" s="34"/>
      <c r="AEX30" s="34"/>
      <c r="AEY30" s="34"/>
      <c r="AEZ30" s="34"/>
      <c r="AFA30" s="34"/>
      <c r="AFB30" s="34"/>
      <c r="AFC30" s="34"/>
      <c r="AFD30" s="34"/>
      <c r="AFE30" s="34"/>
      <c r="AFF30" s="34"/>
      <c r="AFG30" s="34"/>
      <c r="AFH30" s="34"/>
      <c r="AFI30" s="34"/>
      <c r="AFJ30" s="34"/>
      <c r="AFK30" s="34"/>
      <c r="AFL30" s="34"/>
      <c r="AFM30" s="34"/>
      <c r="AFN30" s="34"/>
      <c r="AFO30" s="34"/>
      <c r="AFP30" s="34"/>
      <c r="AFQ30" s="34"/>
      <c r="AFR30" s="34"/>
      <c r="AFS30" s="34"/>
      <c r="AFT30" s="34"/>
      <c r="AFU30" s="34"/>
      <c r="AFV30" s="34"/>
      <c r="AFW30" s="34"/>
      <c r="AFX30" s="34"/>
      <c r="AFY30" s="34"/>
      <c r="AFZ30" s="34"/>
      <c r="AGA30" s="34"/>
      <c r="AGB30" s="34"/>
      <c r="AGC30" s="34"/>
      <c r="AGD30" s="34"/>
      <c r="AGE30" s="34"/>
      <c r="AGF30" s="34"/>
      <c r="AGG30" s="34"/>
      <c r="AGH30" s="34"/>
      <c r="AGI30" s="34"/>
      <c r="AGJ30" s="34"/>
      <c r="AGK30" s="34"/>
      <c r="AGL30" s="34"/>
      <c r="AGM30" s="34"/>
      <c r="AGN30" s="34"/>
      <c r="AGO30" s="34"/>
      <c r="AGP30" s="34"/>
      <c r="AGQ30" s="34"/>
      <c r="AGR30" s="34"/>
      <c r="AGS30" s="34"/>
      <c r="AGT30" s="34"/>
      <c r="AGU30" s="34"/>
      <c r="AGV30" s="34"/>
      <c r="AGW30" s="34"/>
      <c r="AGX30" s="34"/>
      <c r="AGY30" s="34"/>
      <c r="AGZ30" s="34"/>
      <c r="AHA30" s="34"/>
      <c r="AHB30" s="34"/>
      <c r="AHC30" s="34"/>
      <c r="AHD30" s="34"/>
      <c r="AHE30" s="34"/>
      <c r="AHF30" s="34"/>
      <c r="AHG30" s="34"/>
      <c r="AHH30" s="34"/>
      <c r="AHI30" s="34"/>
      <c r="AHJ30" s="34"/>
      <c r="AHK30" s="34"/>
      <c r="AHL30" s="34"/>
      <c r="AHM30" s="34"/>
      <c r="AHN30" s="34"/>
      <c r="AHO30" s="34"/>
    </row>
    <row r="31" spans="1:899" s="8" customFormat="1" ht="15.75" thickBot="1" x14ac:dyDescent="0.3">
      <c r="A31" s="136" t="s">
        <v>115</v>
      </c>
      <c r="B31" s="131" t="s">
        <v>52</v>
      </c>
      <c r="C31" s="98">
        <f>C5+C10</f>
        <v>321288319</v>
      </c>
      <c r="D31" s="116">
        <v>55741.942040000002</v>
      </c>
      <c r="E31" s="98">
        <f>E5+E10</f>
        <v>288890242</v>
      </c>
      <c r="F31" s="108">
        <v>50121.03514</v>
      </c>
      <c r="G31" s="98">
        <f>G5+G10</f>
        <v>290223970</v>
      </c>
      <c r="H31" s="116">
        <v>50352.430379999998</v>
      </c>
      <c r="I31" s="98">
        <f>I5+I10</f>
        <v>285538440</v>
      </c>
      <c r="J31" s="116">
        <v>49539.513989999999</v>
      </c>
      <c r="K31" s="98">
        <f>K5+K10</f>
        <v>241368601</v>
      </c>
      <c r="L31" s="115">
        <v>41876.264309999999</v>
      </c>
      <c r="M31" s="98">
        <f>M5+M10</f>
        <v>281202697</v>
      </c>
      <c r="N31" s="115">
        <v>43562</v>
      </c>
      <c r="O31" s="98">
        <f>O5+O10</f>
        <v>296747406</v>
      </c>
      <c r="P31" s="115">
        <v>81959.557499999995</v>
      </c>
      <c r="Q31" s="98">
        <f>Q5+Q10</f>
        <v>283804174</v>
      </c>
      <c r="R31" s="115">
        <v>91902.400200000004</v>
      </c>
      <c r="S31" s="114">
        <f>S10+S5</f>
        <v>247656419.49000001</v>
      </c>
      <c r="T31" s="115">
        <v>90278.165399999998</v>
      </c>
      <c r="U31" s="418">
        <f>U10+U5</f>
        <v>282520798.002482</v>
      </c>
      <c r="V31" s="115">
        <v>94429</v>
      </c>
      <c r="W31" s="418">
        <f>W10+W5</f>
        <v>314798283.19999951</v>
      </c>
      <c r="X31" s="115">
        <v>105136</v>
      </c>
      <c r="Y31" s="8">
        <f>Y5+Y10</f>
        <v>294503609</v>
      </c>
      <c r="Z31" s="268">
        <v>99247</v>
      </c>
      <c r="AA31" s="8">
        <f>AA10+AA5</f>
        <v>262936754.46000001</v>
      </c>
      <c r="AB31" s="268">
        <v>88560</v>
      </c>
      <c r="AC31" s="8">
        <f>AC5+AC10</f>
        <v>269682212</v>
      </c>
      <c r="AD31" s="268">
        <v>90137</v>
      </c>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row>
    <row r="32" spans="1:899" s="34" customFormat="1" ht="15.75" thickBot="1" x14ac:dyDescent="0.3">
      <c r="A32" s="185" t="s">
        <v>89</v>
      </c>
      <c r="B32" s="186"/>
      <c r="C32" s="187"/>
      <c r="D32" s="188">
        <f>SUM(D31:D31)</f>
        <v>55741.942040000002</v>
      </c>
      <c r="E32" s="187"/>
      <c r="F32" s="188">
        <f>SUM(F31:F31)</f>
        <v>50121.03514</v>
      </c>
      <c r="G32" s="187"/>
      <c r="H32" s="188">
        <f>SUM(H31:H31)</f>
        <v>50352.430379999998</v>
      </c>
      <c r="I32" s="187"/>
      <c r="J32" s="188">
        <f>SUM(J31:J31)</f>
        <v>49539.513989999999</v>
      </c>
      <c r="K32" s="189"/>
      <c r="L32" s="188">
        <f>SUM(L31:L31)</f>
        <v>41876.264309999999</v>
      </c>
      <c r="M32" s="187"/>
      <c r="N32" s="188">
        <f>N31</f>
        <v>43562</v>
      </c>
      <c r="O32" s="190" t="s">
        <v>53</v>
      </c>
      <c r="P32" s="188">
        <f>SUM(P31:P31)</f>
        <v>81959.557499999995</v>
      </c>
      <c r="Q32" s="190"/>
      <c r="R32" s="188">
        <f>SUM(R31:R31)</f>
        <v>91902.400200000004</v>
      </c>
      <c r="S32" s="275"/>
      <c r="T32" s="188">
        <f>T31</f>
        <v>90278.165399999998</v>
      </c>
      <c r="U32" s="419"/>
      <c r="V32" s="188">
        <f>V31</f>
        <v>94429</v>
      </c>
      <c r="W32" s="419"/>
      <c r="X32" s="188">
        <f>X31</f>
        <v>105136</v>
      </c>
      <c r="Y32" s="396"/>
      <c r="Z32" s="79">
        <v>99247</v>
      </c>
      <c r="AA32" s="396"/>
      <c r="AB32" s="405">
        <v>88560</v>
      </c>
      <c r="AC32" s="396"/>
      <c r="AD32" s="405">
        <f>AD31</f>
        <v>90137</v>
      </c>
    </row>
    <row r="33" spans="1:151" s="38" customFormat="1" x14ac:dyDescent="0.25">
      <c r="A33" s="191" t="s">
        <v>36</v>
      </c>
      <c r="B33" s="192"/>
      <c r="C33" s="193"/>
      <c r="D33" s="195"/>
      <c r="E33" s="193"/>
      <c r="F33" s="195"/>
      <c r="G33" s="193"/>
      <c r="H33" s="195"/>
      <c r="I33" s="193"/>
      <c r="J33" s="195"/>
      <c r="K33" s="193"/>
      <c r="L33" s="192"/>
      <c r="M33" s="196"/>
      <c r="N33" s="192"/>
      <c r="O33" s="194"/>
      <c r="P33" s="195"/>
      <c r="Q33" s="194"/>
      <c r="R33" s="195"/>
      <c r="S33" s="276"/>
      <c r="T33" s="301"/>
      <c r="U33" s="197"/>
      <c r="V33" s="413"/>
      <c r="W33" s="197"/>
      <c r="X33" s="413"/>
      <c r="Y33" s="397"/>
      <c r="Z33" s="406"/>
      <c r="AA33" s="397"/>
      <c r="AB33" s="406"/>
      <c r="AC33" s="397"/>
      <c r="AD33" s="406"/>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row>
    <row r="34" spans="1:151" s="38" customFormat="1" ht="15.75" thickBot="1" x14ac:dyDescent="0.3">
      <c r="A34" s="136" t="s">
        <v>37</v>
      </c>
      <c r="B34" s="58"/>
      <c r="C34" s="31"/>
      <c r="D34" s="209">
        <v>8165</v>
      </c>
      <c r="E34" s="9"/>
      <c r="F34" s="209">
        <v>15356</v>
      </c>
      <c r="G34" s="9"/>
      <c r="H34" s="209">
        <v>18075</v>
      </c>
      <c r="I34" s="9"/>
      <c r="J34" s="209">
        <v>17417</v>
      </c>
      <c r="K34" s="31"/>
      <c r="L34" s="62">
        <v>21462</v>
      </c>
      <c r="M34" s="55"/>
      <c r="N34" s="62">
        <v>21925</v>
      </c>
      <c r="O34" s="74"/>
      <c r="P34" s="209">
        <v>23091</v>
      </c>
      <c r="Q34" s="74"/>
      <c r="R34" s="209">
        <v>30427</v>
      </c>
      <c r="S34" s="273"/>
      <c r="T34" s="295">
        <v>35913</v>
      </c>
      <c r="U34" s="75"/>
      <c r="V34" s="414">
        <v>33087</v>
      </c>
      <c r="W34" s="75"/>
      <c r="X34" s="414">
        <v>33065</v>
      </c>
      <c r="Y34" s="398"/>
      <c r="Z34" s="407">
        <v>29960.5</v>
      </c>
      <c r="AA34" s="398"/>
      <c r="AB34" s="407">
        <v>22592</v>
      </c>
      <c r="AC34" s="398"/>
      <c r="AD34" s="407">
        <v>25399</v>
      </c>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row>
    <row r="35" spans="1:151" s="38" customFormat="1" ht="15.75" thickBot="1" x14ac:dyDescent="0.3">
      <c r="A35" s="198" t="s">
        <v>38</v>
      </c>
      <c r="B35" s="199"/>
      <c r="C35" s="89"/>
      <c r="D35" s="200">
        <v>8165</v>
      </c>
      <c r="E35" s="90"/>
      <c r="F35" s="200">
        <v>15356</v>
      </c>
      <c r="G35" s="89"/>
      <c r="H35" s="200">
        <v>18075</v>
      </c>
      <c r="I35" s="90"/>
      <c r="J35" s="200">
        <v>17416.75</v>
      </c>
      <c r="K35" s="91"/>
      <c r="L35" s="202">
        <v>21461.66</v>
      </c>
      <c r="M35" s="201"/>
      <c r="N35" s="202">
        <v>21925.129032299999</v>
      </c>
      <c r="O35" s="90"/>
      <c r="P35" s="200">
        <v>23091.068891999999</v>
      </c>
      <c r="Q35" s="203"/>
      <c r="R35" s="202">
        <v>30427.208180999998</v>
      </c>
      <c r="S35" s="274"/>
      <c r="T35" s="202">
        <v>35912.868876</v>
      </c>
      <c r="U35" s="204"/>
      <c r="V35" s="202">
        <f>SUM(V34:V34)</f>
        <v>33087</v>
      </c>
      <c r="W35" s="204"/>
      <c r="X35" s="202">
        <f>SUM(X34:X34)</f>
        <v>33065</v>
      </c>
      <c r="Y35" s="399"/>
      <c r="Z35" s="52">
        <f>SUM(Z34:Z34)</f>
        <v>29960.5</v>
      </c>
      <c r="AA35" s="399"/>
      <c r="AB35" s="52">
        <f>AB34</f>
        <v>22592</v>
      </c>
      <c r="AC35" s="399"/>
      <c r="AD35" s="52">
        <f>AD34</f>
        <v>25399</v>
      </c>
    </row>
    <row r="36" spans="1:151" s="34" customFormat="1" ht="19.5" thickBot="1" x14ac:dyDescent="0.35">
      <c r="A36" s="224" t="s">
        <v>79</v>
      </c>
      <c r="B36" s="225"/>
      <c r="C36" s="226"/>
      <c r="D36" s="227">
        <f>D32+D29+D24+D18+D35</f>
        <v>10486684.268300001</v>
      </c>
      <c r="E36" s="226"/>
      <c r="F36" s="227">
        <f>F32+F29+F24+F18+F35</f>
        <v>8567694.8259459995</v>
      </c>
      <c r="G36" s="226"/>
      <c r="H36" s="227">
        <f>H32+H29+H24+H18+H35</f>
        <v>9333676.5622869991</v>
      </c>
      <c r="I36" s="226"/>
      <c r="J36" s="227">
        <f>J32+J29+J24+J18+J35</f>
        <v>9075030.8741580006</v>
      </c>
      <c r="K36" s="226"/>
      <c r="L36" s="227">
        <f>L32+L29+L24+L18+L35</f>
        <v>7984396.2261039997</v>
      </c>
      <c r="M36" s="226"/>
      <c r="N36" s="227">
        <f>N32+N29+N24+N18+N35</f>
        <v>7968707.7306422992</v>
      </c>
      <c r="O36" s="226"/>
      <c r="P36" s="228">
        <f>P32+P29+P24+P18+P35</f>
        <v>7788193.7755144006</v>
      </c>
      <c r="Q36" s="226"/>
      <c r="R36" s="227">
        <f>R32+R29+R24+R18+R35</f>
        <v>7958175.0657086009</v>
      </c>
      <c r="S36" s="229"/>
      <c r="T36" s="227">
        <f>T32+T29+T24+T18+T35</f>
        <v>7557353.451533</v>
      </c>
      <c r="U36" s="229"/>
      <c r="V36" s="227">
        <f>V18+V24+V29+V32+V35</f>
        <v>7630604.4709999999</v>
      </c>
      <c r="W36" s="229"/>
      <c r="X36" s="227">
        <f>X18+X24+X29+X32+X35</f>
        <v>7709200.0800000001</v>
      </c>
      <c r="Y36" s="229"/>
      <c r="Z36" s="230">
        <f>Z18+Z24+Z29+Z32+Z35</f>
        <v>7188794.1000000006</v>
      </c>
      <c r="AA36" s="229"/>
      <c r="AB36" s="230">
        <f>AB18+AB24+AB29+AB32+AB35</f>
        <v>6325264.7000000002</v>
      </c>
      <c r="AC36" s="229"/>
      <c r="AD36" s="230">
        <f>AD18+AD24+AD29+AD32+AD35</f>
        <v>6731633.1200000001</v>
      </c>
    </row>
    <row r="37" spans="1:151" x14ac:dyDescent="0.25">
      <c r="W37" s="400"/>
    </row>
    <row r="38" spans="1:151" ht="66.599999999999994" customHeight="1" thickBot="1" x14ac:dyDescent="0.3">
      <c r="A38" s="439" t="s">
        <v>134</v>
      </c>
      <c r="B38" s="439"/>
      <c r="W38" s="408"/>
      <c r="AD38" s="432">
        <f>(AD36-D36)/D36</f>
        <v>-0.35807802087177104</v>
      </c>
      <c r="AE38" s="35" t="s">
        <v>136</v>
      </c>
    </row>
    <row r="39" spans="1:151" ht="15.75" thickTop="1" x14ac:dyDescent="0.25">
      <c r="W39" s="400"/>
    </row>
    <row r="40" spans="1:151" x14ac:dyDescent="0.25">
      <c r="W40" s="400"/>
    </row>
    <row r="41" spans="1:151" x14ac:dyDescent="0.25">
      <c r="A41" s="391" t="s">
        <v>143</v>
      </c>
      <c r="W41" s="400"/>
    </row>
    <row r="42" spans="1:151" x14ac:dyDescent="0.25">
      <c r="W42" s="400"/>
    </row>
    <row r="43" spans="1:151" x14ac:dyDescent="0.25">
      <c r="W43" s="40"/>
    </row>
    <row r="44" spans="1:151" x14ac:dyDescent="0.25">
      <c r="W44" s="40"/>
    </row>
    <row r="45" spans="1:151" x14ac:dyDescent="0.25">
      <c r="W45" s="40"/>
    </row>
    <row r="46" spans="1:151" x14ac:dyDescent="0.25">
      <c r="W46" s="40"/>
    </row>
    <row r="47" spans="1:151" x14ac:dyDescent="0.25">
      <c r="W47" s="40"/>
    </row>
    <row r="48" spans="1:151" x14ac:dyDescent="0.25">
      <c r="W48" s="40"/>
    </row>
  </sheetData>
  <mergeCells count="15">
    <mergeCell ref="AC1:AD1"/>
    <mergeCell ref="A38:B38"/>
    <mergeCell ref="AA1:AB1"/>
    <mergeCell ref="Y1:Z1"/>
    <mergeCell ref="W1:X1"/>
    <mergeCell ref="C1:D1"/>
    <mergeCell ref="E1:F1"/>
    <mergeCell ref="G1:H1"/>
    <mergeCell ref="I1:J1"/>
    <mergeCell ref="K1:L1"/>
    <mergeCell ref="U1:V1"/>
    <mergeCell ref="M1:N1"/>
    <mergeCell ref="Q1:R1"/>
    <mergeCell ref="O1:P1"/>
    <mergeCell ref="S1:T1"/>
  </mergeCells>
  <pageMargins left="0.7" right="0.7" top="0.75" bottom="0.75" header="0.3" footer="0.3"/>
  <pageSetup paperSize="17" scale="2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theme="9"/>
  </sheetPr>
  <dimension ref="A1:H29"/>
  <sheetViews>
    <sheetView zoomScale="90" zoomScaleNormal="90" workbookViewId="0">
      <selection activeCell="A15" sqref="A15"/>
    </sheetView>
  </sheetViews>
  <sheetFormatPr defaultRowHeight="15" x14ac:dyDescent="0.25"/>
  <cols>
    <col min="1" max="1" width="25.42578125" style="5" customWidth="1"/>
    <col min="2" max="2" width="19" style="5" customWidth="1"/>
    <col min="3" max="3" width="28.5703125" bestFit="1" customWidth="1"/>
    <col min="4" max="4" width="161.7109375" style="4" customWidth="1"/>
  </cols>
  <sheetData>
    <row r="1" spans="1:8" ht="20.25" thickBot="1" x14ac:dyDescent="0.35">
      <c r="A1" s="217" t="s">
        <v>92</v>
      </c>
      <c r="B1" s="217"/>
      <c r="C1" s="218"/>
      <c r="D1" s="219"/>
      <c r="E1" s="18"/>
      <c r="F1" s="18"/>
      <c r="G1" s="18"/>
      <c r="H1" s="18"/>
    </row>
    <row r="2" spans="1:8" ht="15.75" thickTop="1" x14ac:dyDescent="0.25">
      <c r="A2" s="220" t="s">
        <v>0</v>
      </c>
      <c r="B2" s="220" t="s">
        <v>1</v>
      </c>
      <c r="C2" s="221" t="s">
        <v>59</v>
      </c>
      <c r="D2" s="222" t="s">
        <v>60</v>
      </c>
    </row>
    <row r="3" spans="1:8" x14ac:dyDescent="0.25">
      <c r="A3" s="72" t="s">
        <v>2</v>
      </c>
      <c r="B3" s="72"/>
      <c r="C3" s="72"/>
      <c r="D3" s="83"/>
    </row>
    <row r="4" spans="1:8" x14ac:dyDescent="0.25">
      <c r="A4" s="223" t="s">
        <v>3</v>
      </c>
      <c r="B4" s="100"/>
      <c r="C4" s="3"/>
      <c r="D4" s="23"/>
    </row>
    <row r="5" spans="1:8" ht="30" x14ac:dyDescent="0.25">
      <c r="A5" s="101" t="s">
        <v>5</v>
      </c>
      <c r="B5" s="100" t="s">
        <v>20</v>
      </c>
      <c r="C5" s="3" t="s">
        <v>61</v>
      </c>
      <c r="D5" s="23" t="s">
        <v>95</v>
      </c>
    </row>
    <row r="6" spans="1:8" x14ac:dyDescent="0.25">
      <c r="A6" s="101" t="s">
        <v>6</v>
      </c>
      <c r="B6" s="100" t="s">
        <v>49</v>
      </c>
      <c r="C6" s="3" t="s">
        <v>62</v>
      </c>
      <c r="D6" s="23" t="s">
        <v>93</v>
      </c>
    </row>
    <row r="7" spans="1:8" ht="30" x14ac:dyDescent="0.25">
      <c r="A7" s="101" t="s">
        <v>7</v>
      </c>
      <c r="B7" s="433" t="s">
        <v>138</v>
      </c>
      <c r="C7" s="3" t="s">
        <v>63</v>
      </c>
      <c r="D7" s="23" t="s">
        <v>139</v>
      </c>
    </row>
    <row r="8" spans="1:8" x14ac:dyDescent="0.25">
      <c r="A8" s="101" t="s">
        <v>142</v>
      </c>
      <c r="B8" s="100" t="s">
        <v>56</v>
      </c>
      <c r="C8" s="3" t="s">
        <v>67</v>
      </c>
      <c r="D8" s="23" t="s">
        <v>133</v>
      </c>
    </row>
    <row r="9" spans="1:8" x14ac:dyDescent="0.25">
      <c r="A9" s="223" t="s">
        <v>4</v>
      </c>
      <c r="B9" s="100"/>
      <c r="C9" s="3"/>
      <c r="D9" s="23"/>
    </row>
    <row r="10" spans="1:8" x14ac:dyDescent="0.25">
      <c r="A10" s="101" t="s">
        <v>5</v>
      </c>
      <c r="B10" s="100" t="s">
        <v>20</v>
      </c>
      <c r="C10" s="3" t="s">
        <v>61</v>
      </c>
      <c r="D10" s="23" t="s">
        <v>105</v>
      </c>
    </row>
    <row r="11" spans="1:8" x14ac:dyDescent="0.25">
      <c r="A11" s="101" t="s">
        <v>6</v>
      </c>
      <c r="B11" s="100" t="s">
        <v>49</v>
      </c>
      <c r="C11" s="3" t="s">
        <v>62</v>
      </c>
      <c r="D11" s="23" t="s">
        <v>99</v>
      </c>
    </row>
    <row r="12" spans="1:8" ht="30" x14ac:dyDescent="0.25">
      <c r="A12" s="102" t="s">
        <v>7</v>
      </c>
      <c r="B12" s="433" t="s">
        <v>138</v>
      </c>
      <c r="C12" s="3" t="s">
        <v>63</v>
      </c>
      <c r="D12" s="23" t="s">
        <v>140</v>
      </c>
    </row>
    <row r="13" spans="1:8" ht="30" x14ac:dyDescent="0.25">
      <c r="A13" s="101" t="s">
        <v>24</v>
      </c>
      <c r="B13" s="433" t="s">
        <v>138</v>
      </c>
      <c r="C13" s="3" t="s">
        <v>63</v>
      </c>
      <c r="D13" s="23" t="s">
        <v>140</v>
      </c>
    </row>
    <row r="14" spans="1:8" x14ac:dyDescent="0.25">
      <c r="A14" s="101" t="s">
        <v>142</v>
      </c>
      <c r="B14" s="100" t="s">
        <v>56</v>
      </c>
      <c r="C14" s="3" t="s">
        <v>67</v>
      </c>
      <c r="D14" s="23" t="s">
        <v>133</v>
      </c>
    </row>
    <row r="15" spans="1:8" ht="105" x14ac:dyDescent="0.25">
      <c r="A15" s="59" t="s">
        <v>8</v>
      </c>
      <c r="B15" s="86"/>
      <c r="C15" s="59"/>
      <c r="D15" s="48" t="s">
        <v>106</v>
      </c>
    </row>
    <row r="16" spans="1:8" ht="90" x14ac:dyDescent="0.25">
      <c r="A16" s="428" t="s">
        <v>9</v>
      </c>
      <c r="B16" s="100" t="s">
        <v>49</v>
      </c>
      <c r="C16" s="3" t="s">
        <v>120</v>
      </c>
      <c r="D16" s="23" t="s">
        <v>116</v>
      </c>
    </row>
    <row r="17" spans="1:4" x14ac:dyDescent="0.25">
      <c r="A17" s="99" t="s">
        <v>64</v>
      </c>
      <c r="B17" s="100" t="s">
        <v>49</v>
      </c>
      <c r="C17" s="3" t="s">
        <v>67</v>
      </c>
      <c r="D17" s="23" t="s">
        <v>133</v>
      </c>
    </row>
    <row r="18" spans="1:4" ht="30" x14ac:dyDescent="0.25">
      <c r="A18" s="101" t="s">
        <v>12</v>
      </c>
      <c r="B18" s="100" t="s">
        <v>23</v>
      </c>
      <c r="C18" s="3" t="s">
        <v>65</v>
      </c>
      <c r="D18" s="23" t="s">
        <v>117</v>
      </c>
    </row>
    <row r="19" spans="1:4" x14ac:dyDescent="0.25">
      <c r="A19" s="104" t="s">
        <v>10</v>
      </c>
      <c r="B19" s="100" t="s">
        <v>22</v>
      </c>
      <c r="C19" s="3" t="s">
        <v>119</v>
      </c>
      <c r="D19" s="444" t="s">
        <v>97</v>
      </c>
    </row>
    <row r="20" spans="1:4" x14ac:dyDescent="0.25">
      <c r="A20" s="104" t="s">
        <v>11</v>
      </c>
      <c r="B20" s="100" t="s">
        <v>22</v>
      </c>
      <c r="C20" s="3" t="s">
        <v>119</v>
      </c>
      <c r="D20" s="444"/>
    </row>
    <row r="21" spans="1:4" x14ac:dyDescent="0.25">
      <c r="A21" s="210" t="s">
        <v>14</v>
      </c>
      <c r="B21" s="210"/>
      <c r="C21" s="210"/>
      <c r="D21" s="211"/>
    </row>
    <row r="22" spans="1:4" ht="150" x14ac:dyDescent="0.25">
      <c r="A22" s="99" t="s">
        <v>15</v>
      </c>
      <c r="B22" s="100" t="s">
        <v>17</v>
      </c>
      <c r="C22" s="3" t="s">
        <v>66</v>
      </c>
      <c r="D22" s="24" t="s">
        <v>141</v>
      </c>
    </row>
    <row r="23" spans="1:4" ht="30" x14ac:dyDescent="0.25">
      <c r="A23" s="99" t="s">
        <v>16</v>
      </c>
      <c r="B23" s="100" t="s">
        <v>17</v>
      </c>
      <c r="C23" s="3" t="s">
        <v>66</v>
      </c>
      <c r="D23" s="23" t="s">
        <v>98</v>
      </c>
    </row>
    <row r="24" spans="1:4" ht="45" x14ac:dyDescent="0.25">
      <c r="A24" s="212" t="s">
        <v>51</v>
      </c>
      <c r="B24" s="213"/>
      <c r="C24" s="212"/>
      <c r="D24" s="214"/>
    </row>
    <row r="25" spans="1:4" ht="60" x14ac:dyDescent="0.25">
      <c r="A25" s="103" t="s">
        <v>115</v>
      </c>
      <c r="B25" s="103"/>
      <c r="C25" s="23" t="s">
        <v>85</v>
      </c>
      <c r="D25" s="23" t="s">
        <v>131</v>
      </c>
    </row>
    <row r="26" spans="1:4" x14ac:dyDescent="0.25">
      <c r="A26" s="215" t="s">
        <v>36</v>
      </c>
      <c r="B26" s="215"/>
      <c r="C26" s="215"/>
      <c r="D26" s="216"/>
    </row>
    <row r="27" spans="1:4" ht="45" x14ac:dyDescent="0.25">
      <c r="A27" s="20" t="s">
        <v>54</v>
      </c>
      <c r="B27" s="21" t="s">
        <v>69</v>
      </c>
      <c r="C27" s="3" t="s">
        <v>68</v>
      </c>
      <c r="D27" s="23" t="s">
        <v>107</v>
      </c>
    </row>
    <row r="29" spans="1:4" ht="32.1" customHeight="1" x14ac:dyDescent="0.25">
      <c r="A29" s="445" t="s">
        <v>118</v>
      </c>
      <c r="B29" s="445"/>
      <c r="C29" s="445"/>
      <c r="D29" s="445"/>
    </row>
  </sheetData>
  <mergeCells count="2">
    <mergeCell ref="D19:D20"/>
    <mergeCell ref="A29:D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pageSetUpPr fitToPage="1"/>
  </sheetPr>
  <dimension ref="A1:CS55"/>
  <sheetViews>
    <sheetView zoomScale="60" zoomScaleNormal="60" workbookViewId="0">
      <pane xSplit="1" ySplit="2" topLeftCell="D3" activePane="bottomRight" state="frozen"/>
      <selection activeCell="K46" sqref="K46"/>
      <selection pane="topRight" activeCell="K46" sqref="K46"/>
      <selection pane="bottomLeft" activeCell="K46" sqref="K46"/>
      <selection pane="bottomRight" activeCell="A56" sqref="A56"/>
    </sheetView>
  </sheetViews>
  <sheetFormatPr defaultColWidth="9.140625" defaultRowHeight="17.25" customHeight="1" x14ac:dyDescent="0.25"/>
  <cols>
    <col min="1" max="1" width="34.28515625" style="9" customWidth="1"/>
    <col min="2" max="2" width="13.140625" style="9" customWidth="1"/>
    <col min="3" max="3" width="17.42578125" style="9" customWidth="1"/>
    <col min="4" max="4" width="17.85546875" style="9" customWidth="1"/>
    <col min="5" max="5" width="14.85546875" style="9" customWidth="1"/>
    <col min="6" max="6" width="15.28515625" style="9" customWidth="1"/>
    <col min="7" max="7" width="13.85546875" style="9" customWidth="1"/>
    <col min="8" max="8" width="20.42578125" style="9" customWidth="1"/>
    <col min="9" max="9" width="14.140625" style="9" customWidth="1"/>
    <col min="10" max="10" width="22.28515625" style="9" customWidth="1"/>
    <col min="11" max="11" width="15.140625" style="9" customWidth="1"/>
    <col min="12" max="12" width="19.140625" style="9" customWidth="1"/>
    <col min="13" max="13" width="13.85546875" style="9" customWidth="1"/>
    <col min="14" max="14" width="18.5703125" style="9" customWidth="1"/>
    <col min="15" max="15" width="13.28515625" style="9" bestFit="1" customWidth="1"/>
    <col min="16" max="16" width="23.28515625" style="15" customWidth="1"/>
    <col min="17" max="17" width="20" style="9" bestFit="1" customWidth="1"/>
    <col min="18" max="18" width="18.42578125" style="9" customWidth="1"/>
    <col min="19" max="19" width="15.7109375" style="9" customWidth="1"/>
    <col min="20" max="20" width="20.42578125" style="9" customWidth="1"/>
    <col min="21" max="21" width="20.5703125" style="9" customWidth="1"/>
    <col min="22" max="22" width="23" style="9" customWidth="1"/>
    <col min="23" max="23" width="18.140625" style="9" customWidth="1"/>
    <col min="24" max="24" width="21.140625" style="9" customWidth="1"/>
    <col min="25" max="25" width="19.28515625" style="9" customWidth="1"/>
    <col min="26" max="26" width="14.7109375" style="9" customWidth="1"/>
    <col min="27" max="27" width="19.28515625" style="9" customWidth="1"/>
    <col min="28" max="28" width="14.7109375" style="9" customWidth="1"/>
    <col min="29" max="16384" width="9.140625" style="9"/>
  </cols>
  <sheetData>
    <row r="1" spans="1:97" s="60" customFormat="1" ht="17.25" customHeight="1" x14ac:dyDescent="0.25">
      <c r="A1" s="51" t="s">
        <v>27</v>
      </c>
      <c r="B1" s="77"/>
      <c r="C1" s="448">
        <v>2006</v>
      </c>
      <c r="D1" s="452"/>
      <c r="E1" s="446">
        <v>2009</v>
      </c>
      <c r="F1" s="447"/>
      <c r="G1" s="448">
        <v>2010</v>
      </c>
      <c r="H1" s="447"/>
      <c r="I1" s="448">
        <v>2011</v>
      </c>
      <c r="J1" s="447"/>
      <c r="K1" s="446">
        <v>2012</v>
      </c>
      <c r="L1" s="447"/>
      <c r="M1" s="448">
        <v>2013</v>
      </c>
      <c r="N1" s="447"/>
      <c r="O1" s="448">
        <v>2014</v>
      </c>
      <c r="P1" s="447"/>
      <c r="Q1" s="448">
        <v>2015</v>
      </c>
      <c r="R1" s="447"/>
      <c r="S1" s="448">
        <v>2016</v>
      </c>
      <c r="T1" s="449"/>
      <c r="U1" s="448">
        <v>2017</v>
      </c>
      <c r="V1" s="449"/>
      <c r="W1" s="448">
        <v>2018</v>
      </c>
      <c r="X1" s="449"/>
      <c r="Y1" s="448">
        <v>2019</v>
      </c>
      <c r="Z1" s="447"/>
      <c r="AA1" s="446" t="s">
        <v>130</v>
      </c>
      <c r="AB1" s="447"/>
    </row>
    <row r="2" spans="1:97" s="60" customFormat="1" ht="17.25" customHeight="1" thickBot="1" x14ac:dyDescent="0.3">
      <c r="A2" s="61" t="s">
        <v>0</v>
      </c>
      <c r="B2" s="65" t="s">
        <v>1</v>
      </c>
      <c r="C2" s="56" t="s">
        <v>25</v>
      </c>
      <c r="D2" s="63" t="s">
        <v>94</v>
      </c>
      <c r="E2" s="45" t="s">
        <v>25</v>
      </c>
      <c r="F2" s="63" t="s">
        <v>94</v>
      </c>
      <c r="G2" s="56" t="s">
        <v>25</v>
      </c>
      <c r="H2" s="63" t="s">
        <v>94</v>
      </c>
      <c r="I2" s="56" t="s">
        <v>25</v>
      </c>
      <c r="J2" s="63" t="s">
        <v>94</v>
      </c>
      <c r="K2" s="56" t="s">
        <v>25</v>
      </c>
      <c r="L2" s="63" t="s">
        <v>94</v>
      </c>
      <c r="M2" s="56" t="s">
        <v>25</v>
      </c>
      <c r="N2" s="63" t="s">
        <v>94</v>
      </c>
      <c r="O2" s="56" t="s">
        <v>25</v>
      </c>
      <c r="P2" s="63" t="s">
        <v>94</v>
      </c>
      <c r="Q2" s="56" t="s">
        <v>25</v>
      </c>
      <c r="R2" s="63" t="s">
        <v>94</v>
      </c>
      <c r="S2" s="56" t="s">
        <v>25</v>
      </c>
      <c r="T2" s="63" t="s">
        <v>94</v>
      </c>
      <c r="U2" s="56" t="s">
        <v>25</v>
      </c>
      <c r="V2" s="63" t="s">
        <v>94</v>
      </c>
      <c r="W2" s="56" t="s">
        <v>25</v>
      </c>
      <c r="X2" s="63" t="s">
        <v>94</v>
      </c>
      <c r="Y2" s="56" t="s">
        <v>25</v>
      </c>
      <c r="Z2" s="63" t="s">
        <v>94</v>
      </c>
      <c r="AA2" s="45" t="s">
        <v>25</v>
      </c>
      <c r="AB2" s="63" t="s">
        <v>94</v>
      </c>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row>
    <row r="3" spans="1:97" s="10" customFormat="1" ht="17.25" customHeight="1" x14ac:dyDescent="0.25">
      <c r="A3" s="335" t="s">
        <v>28</v>
      </c>
      <c r="B3" s="375"/>
      <c r="C3" s="374"/>
      <c r="D3" s="375"/>
      <c r="E3" s="374"/>
      <c r="F3" s="375"/>
      <c r="G3" s="374"/>
      <c r="H3" s="375"/>
      <c r="I3" s="374"/>
      <c r="J3" s="375"/>
      <c r="K3" s="374"/>
      <c r="L3" s="375"/>
      <c r="M3" s="374"/>
      <c r="N3" s="375"/>
      <c r="O3" s="374"/>
      <c r="P3" s="375"/>
      <c r="Q3" s="374"/>
      <c r="R3" s="375"/>
      <c r="S3" s="374"/>
      <c r="T3" s="49"/>
      <c r="U3" s="374"/>
      <c r="V3" s="49"/>
      <c r="W3" s="374"/>
      <c r="X3" s="49"/>
      <c r="Y3" s="374"/>
      <c r="Z3" s="430"/>
      <c r="AA3" s="374"/>
      <c r="AB3" s="430"/>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row>
    <row r="4" spans="1:97" ht="17.25" customHeight="1" x14ac:dyDescent="0.25">
      <c r="A4" s="363" t="s">
        <v>5</v>
      </c>
      <c r="B4" s="12" t="s">
        <v>20</v>
      </c>
      <c r="C4" s="298">
        <v>21460212.899999999</v>
      </c>
      <c r="D4" s="300">
        <v>114139.3619</v>
      </c>
      <c r="E4" s="298">
        <v>23165471.189786859</v>
      </c>
      <c r="F4" s="300">
        <v>123209.03230000001</v>
      </c>
      <c r="G4" s="298">
        <v>18273672.859568618</v>
      </c>
      <c r="H4" s="300">
        <v>97191.27016</v>
      </c>
      <c r="I4" s="298">
        <v>11947782.613329779</v>
      </c>
      <c r="J4" s="300">
        <v>78935.318580000006</v>
      </c>
      <c r="K4" s="298">
        <v>11880035.613329783</v>
      </c>
      <c r="L4" s="300">
        <v>66225.30876</v>
      </c>
      <c r="M4" s="298">
        <v>14525990.442445001</v>
      </c>
      <c r="N4" s="300">
        <v>81098.466719999997</v>
      </c>
      <c r="O4" s="298">
        <v>15119930.4</v>
      </c>
      <c r="P4" s="300">
        <v>81354.620349999997</v>
      </c>
      <c r="Q4" s="298">
        <v>17747685</v>
      </c>
      <c r="R4" s="300">
        <v>94393.724830000006</v>
      </c>
      <c r="S4" s="298">
        <v>15874936.923999999</v>
      </c>
      <c r="T4" s="81">
        <v>82115.69</v>
      </c>
      <c r="U4" s="298">
        <v>15031604</v>
      </c>
      <c r="V4" s="81">
        <v>79948</v>
      </c>
      <c r="W4" s="298">
        <v>16800786</v>
      </c>
      <c r="X4" s="81">
        <v>89357.8</v>
      </c>
      <c r="Y4" s="298">
        <v>15710495.154466771</v>
      </c>
      <c r="Z4" s="81">
        <v>83559</v>
      </c>
      <c r="AA4" s="298">
        <v>10793672.456645241</v>
      </c>
      <c r="AB4" s="81">
        <v>57408.2</v>
      </c>
    </row>
    <row r="5" spans="1:97" ht="17.25" customHeight="1" x14ac:dyDescent="0.25">
      <c r="A5" s="363" t="s">
        <v>6</v>
      </c>
      <c r="B5" s="12" t="s">
        <v>21</v>
      </c>
      <c r="C5" s="298">
        <v>500858748.21212125</v>
      </c>
      <c r="D5" s="300">
        <v>260099.7064</v>
      </c>
      <c r="E5" s="298">
        <v>447761142.25525522</v>
      </c>
      <c r="F5" s="300">
        <v>193380.0233</v>
      </c>
      <c r="G5" s="298">
        <v>477647798.27190882</v>
      </c>
      <c r="H5" s="300">
        <v>218074.6844</v>
      </c>
      <c r="I5" s="298">
        <v>485021842</v>
      </c>
      <c r="J5" s="300">
        <v>221441.37479999999</v>
      </c>
      <c r="K5" s="298">
        <v>522951172.17553854</v>
      </c>
      <c r="L5" s="300">
        <v>184870.66469999999</v>
      </c>
      <c r="M5" s="298">
        <v>529539418.86188745</v>
      </c>
      <c r="N5" s="300">
        <v>217757.1311</v>
      </c>
      <c r="O5" s="298">
        <v>493365094</v>
      </c>
      <c r="P5" s="300">
        <v>199304.43239999999</v>
      </c>
      <c r="Q5" s="298">
        <v>556732344</v>
      </c>
      <c r="R5" s="300">
        <v>210720.29569999999</v>
      </c>
      <c r="S5" s="298">
        <v>556402494.89999998</v>
      </c>
      <c r="T5" s="81">
        <v>192309.95</v>
      </c>
      <c r="U5" s="298">
        <v>526221666</v>
      </c>
      <c r="V5" s="81">
        <v>181879</v>
      </c>
      <c r="W5" s="298">
        <v>522380881</v>
      </c>
      <c r="X5" s="81">
        <v>170554.2</v>
      </c>
      <c r="Y5" s="298">
        <v>542649199.19999993</v>
      </c>
      <c r="Z5" s="81">
        <v>171899</v>
      </c>
      <c r="AA5" s="298">
        <v>500249313.44999993</v>
      </c>
      <c r="AB5" s="81">
        <v>148695.70000000001</v>
      </c>
    </row>
    <row r="6" spans="1:97" ht="17.25" customHeight="1" x14ac:dyDescent="0.25">
      <c r="A6" s="363" t="s">
        <v>7</v>
      </c>
      <c r="B6" s="12" t="s">
        <v>22</v>
      </c>
      <c r="C6" s="298">
        <v>1384554</v>
      </c>
      <c r="D6" s="300">
        <v>14226.264660000001</v>
      </c>
      <c r="E6" s="298">
        <v>600343.19999998808</v>
      </c>
      <c r="F6" s="300">
        <v>6168.5123180000001</v>
      </c>
      <c r="G6" s="298">
        <v>338939.60000002384</v>
      </c>
      <c r="H6" s="300">
        <v>3482.5976110000001</v>
      </c>
      <c r="I6" s="298">
        <v>77535.799999999988</v>
      </c>
      <c r="J6" s="300">
        <v>796.68084929999998</v>
      </c>
      <c r="K6" s="298">
        <v>60343.824595291153</v>
      </c>
      <c r="L6" s="300">
        <v>719.92719539999996</v>
      </c>
      <c r="M6" s="298">
        <v>75239.859269550943</v>
      </c>
      <c r="N6" s="300">
        <v>927.66093350000006</v>
      </c>
      <c r="O6" s="298">
        <v>12000</v>
      </c>
      <c r="P6" s="300">
        <v>123.29976000000001</v>
      </c>
      <c r="Q6" s="298">
        <v>12000</v>
      </c>
      <c r="R6" s="300">
        <v>123.29976000000001</v>
      </c>
      <c r="S6" s="286" t="s">
        <v>53</v>
      </c>
      <c r="T6" s="365" t="s">
        <v>53</v>
      </c>
      <c r="U6" s="286">
        <v>0</v>
      </c>
      <c r="V6" s="365">
        <v>0</v>
      </c>
      <c r="W6" s="286"/>
      <c r="X6" s="365"/>
      <c r="Y6" s="286">
        <v>220800</v>
      </c>
      <c r="Z6" s="365">
        <v>2268.6999999999998</v>
      </c>
      <c r="AA6" s="286">
        <v>0</v>
      </c>
      <c r="AB6" s="365">
        <v>0</v>
      </c>
    </row>
    <row r="7" spans="1:97" ht="17.25" customHeight="1" x14ac:dyDescent="0.25">
      <c r="A7" s="363" t="s">
        <v>29</v>
      </c>
      <c r="B7" s="12" t="s">
        <v>48</v>
      </c>
      <c r="C7" s="298">
        <v>80020</v>
      </c>
      <c r="D7" s="300">
        <v>5754.771667</v>
      </c>
      <c r="E7" s="298">
        <v>88982</v>
      </c>
      <c r="F7" s="300">
        <v>6527.2746100000004</v>
      </c>
      <c r="G7" s="298">
        <v>82868</v>
      </c>
      <c r="H7" s="300">
        <v>6078.7821400000003</v>
      </c>
      <c r="I7" s="298">
        <v>75785</v>
      </c>
      <c r="J7" s="300">
        <v>5384.5394679999999</v>
      </c>
      <c r="K7" s="298">
        <v>65352.029048843193</v>
      </c>
      <c r="L7" s="300">
        <v>4646.3056999999999</v>
      </c>
      <c r="M7" s="298">
        <v>84315.908455807425</v>
      </c>
      <c r="N7" s="300">
        <v>6037.3365649999996</v>
      </c>
      <c r="O7" s="298">
        <v>70157.5</v>
      </c>
      <c r="P7" s="300">
        <v>4984.704463</v>
      </c>
      <c r="Q7" s="298">
        <v>60461.324000000001</v>
      </c>
      <c r="R7" s="300">
        <v>4295.7892110000003</v>
      </c>
      <c r="S7" s="298">
        <v>57255</v>
      </c>
      <c r="T7" s="81">
        <v>4067.97</v>
      </c>
      <c r="U7" s="298">
        <v>52681.404113110548</v>
      </c>
      <c r="V7" s="81">
        <v>3627</v>
      </c>
      <c r="W7" s="298">
        <v>46535</v>
      </c>
      <c r="X7" s="81">
        <v>3947.8</v>
      </c>
      <c r="Y7" s="298">
        <v>43268.3874</v>
      </c>
      <c r="Z7" s="81">
        <v>3074.2</v>
      </c>
      <c r="AA7" s="298">
        <v>835.8</v>
      </c>
      <c r="AB7" s="81">
        <v>59.398000000000003</v>
      </c>
    </row>
    <row r="8" spans="1:97" s="31" customFormat="1" ht="17.25" customHeight="1" x14ac:dyDescent="0.25">
      <c r="A8" s="366" t="s">
        <v>30</v>
      </c>
      <c r="B8" s="362"/>
      <c r="C8" s="361"/>
      <c r="D8" s="381">
        <f>SUM(D4:D7)</f>
        <v>394220.10462699999</v>
      </c>
      <c r="E8" s="361"/>
      <c r="F8" s="381">
        <f>SUM(F4:F7)</f>
        <v>329284.84252800007</v>
      </c>
      <c r="G8" s="361"/>
      <c r="H8" s="381">
        <f>SUM(H4:H7)</f>
        <v>324827.33431100001</v>
      </c>
      <c r="I8" s="361"/>
      <c r="J8" s="381">
        <f>SUM(J4:J7)</f>
        <v>306557.91369730001</v>
      </c>
      <c r="K8" s="361"/>
      <c r="L8" s="381">
        <f>SUM(L4:L7)</f>
        <v>256462.20635540001</v>
      </c>
      <c r="M8" s="361"/>
      <c r="N8" s="381">
        <f>SUM(N4:N7)</f>
        <v>305820.59531850001</v>
      </c>
      <c r="O8" s="361"/>
      <c r="P8" s="381">
        <f>SUM(P4:P7)</f>
        <v>285767.056973</v>
      </c>
      <c r="Q8" s="361"/>
      <c r="R8" s="381">
        <f>SUM(R4:R7)</f>
        <v>309533.10950100003</v>
      </c>
      <c r="S8" s="361"/>
      <c r="T8" s="70">
        <f>SUM(T4:T7)</f>
        <v>278493.61</v>
      </c>
      <c r="U8" s="361"/>
      <c r="V8" s="70">
        <f>SUM(V4:V7)</f>
        <v>265454</v>
      </c>
      <c r="W8" s="361"/>
      <c r="X8" s="70">
        <f>SUM(X4:X7)</f>
        <v>263859.8</v>
      </c>
      <c r="Y8" s="361"/>
      <c r="Z8" s="70">
        <f>SUM(Z4:Z7)</f>
        <v>260800.90000000002</v>
      </c>
      <c r="AA8" s="361"/>
      <c r="AB8" s="70">
        <f>SUM(AB4:AB7)</f>
        <v>206163.29800000001</v>
      </c>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row>
    <row r="9" spans="1:97" s="42" customFormat="1" ht="17.25" customHeight="1" x14ac:dyDescent="0.25">
      <c r="A9" s="335" t="s">
        <v>55</v>
      </c>
      <c r="B9" s="375"/>
      <c r="C9" s="346"/>
      <c r="D9" s="360"/>
      <c r="E9" s="346"/>
      <c r="F9" s="360"/>
      <c r="G9" s="346"/>
      <c r="H9" s="360"/>
      <c r="I9" s="346"/>
      <c r="J9" s="360"/>
      <c r="K9" s="346"/>
      <c r="L9" s="360"/>
      <c r="M9" s="346"/>
      <c r="N9" s="360"/>
      <c r="O9" s="346"/>
      <c r="P9" s="360"/>
      <c r="Q9" s="346"/>
      <c r="R9" s="360"/>
      <c r="S9" s="346"/>
      <c r="T9" s="88"/>
      <c r="U9" s="346"/>
      <c r="V9" s="88"/>
      <c r="W9" s="346"/>
      <c r="X9" s="88"/>
      <c r="Y9" s="346"/>
      <c r="Z9" s="88"/>
      <c r="AA9" s="346"/>
      <c r="AB9" s="88"/>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row>
    <row r="10" spans="1:97" ht="17.25" customHeight="1" thickBot="1" x14ac:dyDescent="0.3">
      <c r="A10" s="363" t="s">
        <v>6</v>
      </c>
      <c r="B10" s="13" t="s">
        <v>49</v>
      </c>
      <c r="C10" s="286" t="s">
        <v>53</v>
      </c>
      <c r="D10" s="295">
        <v>19779.317739999999</v>
      </c>
      <c r="E10" s="286" t="s">
        <v>53</v>
      </c>
      <c r="F10" s="295">
        <v>13265.674440000001</v>
      </c>
      <c r="G10" s="286" t="s">
        <v>53</v>
      </c>
      <c r="H10" s="295">
        <v>14942.77621</v>
      </c>
      <c r="I10" s="286" t="s">
        <v>53</v>
      </c>
      <c r="J10" s="364">
        <v>15124.716</v>
      </c>
      <c r="K10" s="286" t="s">
        <v>53</v>
      </c>
      <c r="L10" s="209">
        <v>21766.448840000001</v>
      </c>
      <c r="M10" s="286" t="s">
        <v>53</v>
      </c>
      <c r="N10" s="209">
        <v>22147.995169999998</v>
      </c>
      <c r="O10" s="286" t="s">
        <v>53</v>
      </c>
      <c r="P10" s="209">
        <v>10949.05305</v>
      </c>
      <c r="Q10" s="286" t="s">
        <v>53</v>
      </c>
      <c r="R10" s="209">
        <v>12074.236730000001</v>
      </c>
      <c r="S10" s="286" t="s">
        <v>53</v>
      </c>
      <c r="T10" s="53">
        <v>10390.82</v>
      </c>
      <c r="U10" s="286"/>
      <c r="V10" s="53">
        <v>9416.2999999999993</v>
      </c>
      <c r="W10" s="286"/>
      <c r="X10" s="53">
        <v>8994.6</v>
      </c>
      <c r="Y10" s="286"/>
      <c r="Z10" s="53">
        <v>8696</v>
      </c>
      <c r="AA10" s="286"/>
      <c r="AB10" s="53">
        <v>7880.9</v>
      </c>
    </row>
    <row r="11" spans="1:97" s="42" customFormat="1" ht="17.25" customHeight="1" thickBot="1" x14ac:dyDescent="0.3">
      <c r="A11" s="383" t="s">
        <v>90</v>
      </c>
      <c r="B11" s="302"/>
      <c r="C11" s="384"/>
      <c r="D11" s="288">
        <f>SUM(D8:D10)</f>
        <v>413999.42236700002</v>
      </c>
      <c r="E11" s="384"/>
      <c r="F11" s="288">
        <f>SUM(F8:F10)</f>
        <v>342550.51696800004</v>
      </c>
      <c r="G11" s="384"/>
      <c r="H11" s="288">
        <f>SUM(H8:H10)</f>
        <v>339770.110521</v>
      </c>
      <c r="I11" s="384"/>
      <c r="J11" s="288">
        <f>SUM(J8:J10)</f>
        <v>321682.62969730003</v>
      </c>
      <c r="K11" s="384"/>
      <c r="L11" s="288">
        <f>SUM(L8:L10)</f>
        <v>278228.6551954</v>
      </c>
      <c r="M11" s="384"/>
      <c r="N11" s="288">
        <f>SUM(N8:N10)</f>
        <v>327968.59048850002</v>
      </c>
      <c r="O11" s="384"/>
      <c r="P11" s="288">
        <f>SUM(P8:P10)</f>
        <v>296716.11002299999</v>
      </c>
      <c r="Q11" s="384"/>
      <c r="R11" s="288">
        <f>SUM(R8:R10)</f>
        <v>321607.34623100003</v>
      </c>
      <c r="S11" s="384"/>
      <c r="T11" s="64">
        <f>SUM(T8:T10)</f>
        <v>288884.43</v>
      </c>
      <c r="U11" s="384"/>
      <c r="V11" s="64">
        <v>266026.90100000001</v>
      </c>
      <c r="W11" s="384"/>
      <c r="X11" s="64">
        <f>X8+X10</f>
        <v>272854.39999999997</v>
      </c>
      <c r="Y11" s="384"/>
      <c r="Z11" s="64">
        <f>Z8+Z10</f>
        <v>269496.90000000002</v>
      </c>
      <c r="AA11" s="384"/>
      <c r="AB11" s="64">
        <f>AB10+AB8</f>
        <v>214044.198</v>
      </c>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row>
    <row r="12" spans="1:97" ht="17.25" customHeight="1" x14ac:dyDescent="0.25">
      <c r="A12" s="347" t="s">
        <v>31</v>
      </c>
      <c r="B12" s="348"/>
      <c r="C12" s="349"/>
      <c r="D12" s="350"/>
      <c r="E12" s="349"/>
      <c r="F12" s="348"/>
      <c r="G12" s="349"/>
      <c r="H12" s="348"/>
      <c r="I12" s="350"/>
      <c r="J12" s="350"/>
      <c r="K12" s="349"/>
      <c r="L12" s="348"/>
      <c r="M12" s="350"/>
      <c r="N12" s="348"/>
      <c r="O12" s="350"/>
      <c r="P12" s="351"/>
      <c r="Q12" s="350"/>
      <c r="R12" s="348"/>
      <c r="S12" s="350"/>
      <c r="T12" s="69"/>
      <c r="U12" s="350"/>
      <c r="V12" s="69"/>
      <c r="W12" s="350"/>
      <c r="X12" s="69"/>
      <c r="Y12" s="350"/>
      <c r="Z12" s="69"/>
      <c r="AA12" s="350"/>
      <c r="AB12" s="69"/>
    </row>
    <row r="13" spans="1:97" ht="17.25" customHeight="1" thickBot="1" x14ac:dyDescent="0.3">
      <c r="A13" s="363" t="s">
        <v>6</v>
      </c>
      <c r="B13" s="13" t="s">
        <v>49</v>
      </c>
      <c r="C13" s="298">
        <v>87734545</v>
      </c>
      <c r="D13" s="300">
        <v>45561.207600000002</v>
      </c>
      <c r="E13" s="298">
        <v>80004536</v>
      </c>
      <c r="F13" s="300">
        <v>34552.527190000001</v>
      </c>
      <c r="G13" s="298">
        <v>84707557</v>
      </c>
      <c r="H13" s="300">
        <v>38674.047749999998</v>
      </c>
      <c r="I13" s="298">
        <v>84180622</v>
      </c>
      <c r="J13" s="300">
        <v>38433.470520000003</v>
      </c>
      <c r="K13" s="298">
        <v>83884151</v>
      </c>
      <c r="L13" s="300">
        <v>32811.592230000002</v>
      </c>
      <c r="M13" s="298">
        <v>87933183</v>
      </c>
      <c r="N13" s="300">
        <v>34407.345668504597</v>
      </c>
      <c r="O13" s="298">
        <v>88684857</v>
      </c>
      <c r="P13" s="300">
        <v>33566.756970000002</v>
      </c>
      <c r="Q13" s="298">
        <v>88047617</v>
      </c>
      <c r="R13" s="300">
        <v>33325.56495</v>
      </c>
      <c r="S13" s="298">
        <v>89074959</v>
      </c>
      <c r="T13" s="81">
        <v>30787.06654</v>
      </c>
      <c r="U13" s="298">
        <v>101378573</v>
      </c>
      <c r="V13" s="81">
        <v>35040</v>
      </c>
      <c r="W13" s="298">
        <v>86164157</v>
      </c>
      <c r="X13" s="81">
        <v>28132</v>
      </c>
      <c r="Y13" s="298">
        <v>101814668</v>
      </c>
      <c r="Z13" s="81">
        <v>32253</v>
      </c>
      <c r="AA13" s="298">
        <v>104806413.55</v>
      </c>
      <c r="AB13" s="81">
        <v>31153</v>
      </c>
    </row>
    <row r="14" spans="1:97" s="31" customFormat="1" ht="17.25" customHeight="1" thickBot="1" x14ac:dyDescent="0.3">
      <c r="A14" s="352" t="s">
        <v>32</v>
      </c>
      <c r="B14" s="353"/>
      <c r="C14" s="354">
        <f t="shared" ref="C14:M14" si="0">C13</f>
        <v>87734545</v>
      </c>
      <c r="D14" s="355">
        <f t="shared" si="0"/>
        <v>45561.207600000002</v>
      </c>
      <c r="E14" s="354">
        <f t="shared" si="0"/>
        <v>80004536</v>
      </c>
      <c r="F14" s="355">
        <f t="shared" si="0"/>
        <v>34552.527190000001</v>
      </c>
      <c r="G14" s="356">
        <f t="shared" si="0"/>
        <v>84707557</v>
      </c>
      <c r="H14" s="355">
        <f t="shared" si="0"/>
        <v>38674.047749999998</v>
      </c>
      <c r="I14" s="357">
        <f t="shared" si="0"/>
        <v>84180622</v>
      </c>
      <c r="J14" s="357">
        <f t="shared" si="0"/>
        <v>38433.470520000003</v>
      </c>
      <c r="K14" s="358">
        <f t="shared" si="0"/>
        <v>83884151</v>
      </c>
      <c r="L14" s="359">
        <f t="shared" si="0"/>
        <v>32811.592230000002</v>
      </c>
      <c r="M14" s="358">
        <f t="shared" si="0"/>
        <v>87933183</v>
      </c>
      <c r="N14" s="359">
        <v>34395.385889999998</v>
      </c>
      <c r="O14" s="358">
        <f t="shared" ref="O14:T14" si="1">O13</f>
        <v>88684857</v>
      </c>
      <c r="P14" s="355">
        <f t="shared" si="1"/>
        <v>33566.756970000002</v>
      </c>
      <c r="Q14" s="358">
        <f t="shared" si="1"/>
        <v>88047617</v>
      </c>
      <c r="R14" s="359">
        <f t="shared" si="1"/>
        <v>33325.56495</v>
      </c>
      <c r="S14" s="358">
        <f t="shared" si="1"/>
        <v>89074959</v>
      </c>
      <c r="T14" s="50">
        <f t="shared" si="1"/>
        <v>30787.06654</v>
      </c>
      <c r="U14" s="358">
        <v>89455221</v>
      </c>
      <c r="V14" s="50">
        <f>V13</f>
        <v>35040</v>
      </c>
      <c r="W14" s="358">
        <f>W13</f>
        <v>86164157</v>
      </c>
      <c r="X14" s="50">
        <f>X13</f>
        <v>28132</v>
      </c>
      <c r="Y14" s="358">
        <f>Y13</f>
        <v>101814668</v>
      </c>
      <c r="Z14" s="50">
        <f>Z13</f>
        <v>32253</v>
      </c>
      <c r="AA14" s="358"/>
      <c r="AB14" s="50">
        <f>AB13</f>
        <v>31153</v>
      </c>
    </row>
    <row r="15" spans="1:97" ht="17.25" customHeight="1" x14ac:dyDescent="0.25">
      <c r="A15" s="336" t="s">
        <v>34</v>
      </c>
      <c r="B15" s="303"/>
      <c r="C15" s="304"/>
      <c r="D15" s="304"/>
      <c r="E15" s="305"/>
      <c r="F15" s="376"/>
      <c r="G15" s="305"/>
      <c r="H15" s="376"/>
      <c r="I15" s="304"/>
      <c r="J15" s="376"/>
      <c r="K15" s="305"/>
      <c r="L15" s="376"/>
      <c r="M15" s="305"/>
      <c r="N15" s="303"/>
      <c r="O15" s="305"/>
      <c r="P15" s="306"/>
      <c r="Q15" s="305"/>
      <c r="R15" s="303"/>
      <c r="S15" s="305"/>
      <c r="T15" s="367"/>
      <c r="U15" s="305"/>
      <c r="V15" s="367"/>
      <c r="W15" s="305"/>
      <c r="X15" s="367"/>
      <c r="Y15" s="305"/>
      <c r="Z15" s="367"/>
      <c r="AA15" s="305"/>
      <c r="AB15" s="367"/>
    </row>
    <row r="16" spans="1:97" ht="17.25" customHeight="1" x14ac:dyDescent="0.25">
      <c r="A16" s="337" t="s">
        <v>82</v>
      </c>
      <c r="B16" s="12"/>
      <c r="C16" s="283"/>
      <c r="D16" s="282"/>
      <c r="E16" s="283"/>
      <c r="F16" s="282"/>
      <c r="G16" s="283"/>
      <c r="H16" s="282"/>
      <c r="I16" s="283"/>
      <c r="J16" s="282"/>
      <c r="K16" s="283"/>
      <c r="L16" s="282"/>
      <c r="M16" s="283"/>
      <c r="N16" s="282"/>
      <c r="O16" s="283"/>
      <c r="P16" s="282"/>
      <c r="Q16" s="281"/>
      <c r="R16" s="13"/>
      <c r="S16" s="281"/>
      <c r="T16" s="76"/>
      <c r="U16" s="281"/>
      <c r="V16" s="76"/>
      <c r="W16" s="281"/>
      <c r="X16" s="76"/>
      <c r="Y16" s="281"/>
      <c r="Z16" s="76"/>
      <c r="AA16" s="281"/>
      <c r="AB16" s="76"/>
    </row>
    <row r="17" spans="1:28" ht="17.25" customHeight="1" x14ac:dyDescent="0.25">
      <c r="A17" s="338" t="s">
        <v>11</v>
      </c>
      <c r="B17" s="13" t="s">
        <v>23</v>
      </c>
      <c r="C17" s="283" t="s">
        <v>53</v>
      </c>
      <c r="D17" s="282" t="s">
        <v>53</v>
      </c>
      <c r="E17" s="283" t="s">
        <v>53</v>
      </c>
      <c r="F17" s="282" t="s">
        <v>53</v>
      </c>
      <c r="G17" s="283" t="s">
        <v>53</v>
      </c>
      <c r="H17" s="282" t="s">
        <v>53</v>
      </c>
      <c r="I17" s="283" t="s">
        <v>53</v>
      </c>
      <c r="J17" s="282" t="s">
        <v>53</v>
      </c>
      <c r="K17" s="283" t="s">
        <v>53</v>
      </c>
      <c r="L17" s="282" t="s">
        <v>53</v>
      </c>
      <c r="M17" s="283" t="s">
        <v>53</v>
      </c>
      <c r="N17" s="282" t="s">
        <v>53</v>
      </c>
      <c r="O17" s="283" t="s">
        <v>53</v>
      </c>
      <c r="P17" s="282" t="s">
        <v>53</v>
      </c>
      <c r="Q17" s="368">
        <v>1328865</v>
      </c>
      <c r="R17" s="371">
        <v>4810.4735680000003</v>
      </c>
      <c r="S17" s="370">
        <v>1420925</v>
      </c>
      <c r="T17" s="47">
        <v>4584.840295</v>
      </c>
      <c r="U17" s="370">
        <v>435454.07</v>
      </c>
      <c r="V17" s="47">
        <v>4446</v>
      </c>
      <c r="W17" s="370">
        <v>396401</v>
      </c>
      <c r="X17" s="47">
        <v>4047.3</v>
      </c>
      <c r="Y17" s="370">
        <v>255399.7</v>
      </c>
      <c r="Z17" s="47">
        <v>2608.1999999999998</v>
      </c>
      <c r="AA17" s="370">
        <v>265267.64</v>
      </c>
      <c r="AB17" s="47">
        <v>2708.8</v>
      </c>
    </row>
    <row r="18" spans="1:28" ht="17.25" customHeight="1" x14ac:dyDescent="0.25">
      <c r="A18" s="337" t="s">
        <v>126</v>
      </c>
      <c r="B18" s="12" t="s">
        <v>49</v>
      </c>
      <c r="C18" s="283"/>
      <c r="D18" s="282"/>
      <c r="E18" s="283"/>
      <c r="F18" s="282"/>
      <c r="G18" s="283"/>
      <c r="H18" s="282"/>
      <c r="I18" s="283"/>
      <c r="J18" s="282"/>
      <c r="K18" s="283"/>
      <c r="L18" s="282"/>
      <c r="M18" s="283"/>
      <c r="N18" s="282"/>
      <c r="O18" s="283"/>
      <c r="P18" s="282"/>
      <c r="Q18" s="281"/>
      <c r="R18" s="13"/>
      <c r="S18" s="281"/>
      <c r="T18" s="84"/>
      <c r="U18" s="281"/>
      <c r="V18" s="84"/>
      <c r="W18" s="281"/>
      <c r="X18" s="84"/>
      <c r="Y18" s="281"/>
      <c r="Z18" s="84"/>
      <c r="AA18" s="281"/>
      <c r="AB18" s="84"/>
    </row>
    <row r="19" spans="1:28" ht="17.25" customHeight="1" x14ac:dyDescent="0.25">
      <c r="A19" s="338" t="s">
        <v>6</v>
      </c>
      <c r="B19" s="13" t="s">
        <v>49</v>
      </c>
      <c r="C19" s="283" t="s">
        <v>53</v>
      </c>
      <c r="D19" s="282" t="s">
        <v>53</v>
      </c>
      <c r="E19" s="283" t="s">
        <v>53</v>
      </c>
      <c r="F19" s="282" t="s">
        <v>53</v>
      </c>
      <c r="G19" s="283" t="s">
        <v>53</v>
      </c>
      <c r="H19" s="282" t="s">
        <v>53</v>
      </c>
      <c r="I19" s="283" t="s">
        <v>53</v>
      </c>
      <c r="J19" s="282" t="s">
        <v>53</v>
      </c>
      <c r="K19" s="283" t="s">
        <v>53</v>
      </c>
      <c r="L19" s="282" t="s">
        <v>53</v>
      </c>
      <c r="M19" s="283" t="s">
        <v>53</v>
      </c>
      <c r="N19" s="282" t="s">
        <v>53</v>
      </c>
      <c r="O19" s="283" t="s">
        <v>53</v>
      </c>
      <c r="P19" s="282" t="s">
        <v>53</v>
      </c>
      <c r="Q19" s="283" t="s">
        <v>53</v>
      </c>
      <c r="R19" s="282" t="s">
        <v>53</v>
      </c>
      <c r="S19" s="371">
        <v>2705000</v>
      </c>
      <c r="T19" s="47">
        <v>934.93</v>
      </c>
      <c r="U19" s="371">
        <v>5386000</v>
      </c>
      <c r="V19" s="47">
        <v>1861.6</v>
      </c>
      <c r="W19" s="371">
        <v>1843285</v>
      </c>
      <c r="X19" s="47">
        <v>601.79999999999995</v>
      </c>
      <c r="Y19" s="371">
        <v>1404877</v>
      </c>
      <c r="Z19" s="47">
        <v>445.03</v>
      </c>
      <c r="AA19" s="371">
        <v>2285715</v>
      </c>
      <c r="AB19" s="47">
        <v>679.41000000000008</v>
      </c>
    </row>
    <row r="20" spans="1:28" ht="17.25" customHeight="1" x14ac:dyDescent="0.25">
      <c r="A20" s="337" t="s">
        <v>12</v>
      </c>
      <c r="B20" s="12" t="s">
        <v>23</v>
      </c>
      <c r="C20" s="283"/>
      <c r="D20" s="282"/>
      <c r="E20" s="283"/>
      <c r="F20" s="282"/>
      <c r="G20" s="283"/>
      <c r="H20" s="282"/>
      <c r="I20" s="283"/>
      <c r="J20" s="282"/>
      <c r="K20" s="283"/>
      <c r="L20" s="282"/>
      <c r="M20" s="283"/>
      <c r="N20" s="282"/>
      <c r="O20" s="283"/>
      <c r="P20" s="282"/>
      <c r="Q20" s="281"/>
      <c r="R20" s="13"/>
      <c r="S20" s="281"/>
      <c r="T20" s="76"/>
      <c r="U20" s="281"/>
      <c r="V20" s="76"/>
      <c r="W20" s="281"/>
      <c r="X20" s="76"/>
      <c r="Y20" s="281"/>
      <c r="Z20" s="76"/>
      <c r="AA20" s="281"/>
      <c r="AB20" s="76"/>
    </row>
    <row r="21" spans="1:28" ht="17.25" customHeight="1" x14ac:dyDescent="0.25">
      <c r="A21" s="338" t="s">
        <v>41</v>
      </c>
      <c r="B21" s="12" t="s">
        <v>50</v>
      </c>
      <c r="C21" s="370">
        <v>69076</v>
      </c>
      <c r="D21" s="372">
        <v>453.5632296</v>
      </c>
      <c r="E21" s="371">
        <v>79882</v>
      </c>
      <c r="F21" s="372">
        <v>524.96697110000002</v>
      </c>
      <c r="G21" s="371">
        <v>66208</v>
      </c>
      <c r="H21" s="372">
        <v>435.09889909999998</v>
      </c>
      <c r="I21" s="339">
        <v>62394.53</v>
      </c>
      <c r="J21" s="371">
        <v>410.2898265</v>
      </c>
      <c r="K21" s="370">
        <v>62171.59</v>
      </c>
      <c r="L21" s="372">
        <v>452.40282969999998</v>
      </c>
      <c r="M21" s="370">
        <v>67567.555000000022</v>
      </c>
      <c r="N21" s="372">
        <v>520</v>
      </c>
      <c r="O21" s="370">
        <v>61352.68</v>
      </c>
      <c r="P21" s="372">
        <v>435.56526259999998</v>
      </c>
      <c r="Q21" s="370">
        <v>70155.12</v>
      </c>
      <c r="R21" s="371">
        <v>492.01481519999999</v>
      </c>
      <c r="S21" s="370">
        <v>64415.98</v>
      </c>
      <c r="T21" s="47">
        <v>29.44088412</v>
      </c>
      <c r="U21" s="370">
        <v>57958</v>
      </c>
      <c r="V21" s="47">
        <v>25.431000000000001</v>
      </c>
      <c r="W21" s="370">
        <v>55618</v>
      </c>
      <c r="X21" s="47">
        <v>24</v>
      </c>
      <c r="Y21" s="370">
        <v>49511</v>
      </c>
      <c r="Z21" s="47">
        <v>22.291</v>
      </c>
      <c r="AA21" s="370">
        <v>32428</v>
      </c>
      <c r="AB21" s="47">
        <v>14.071</v>
      </c>
    </row>
    <row r="22" spans="1:28" ht="17.25" customHeight="1" x14ac:dyDescent="0.25">
      <c r="A22" s="338" t="s">
        <v>11</v>
      </c>
      <c r="B22" s="12" t="s">
        <v>22</v>
      </c>
      <c r="C22" s="370">
        <v>2029139.5779069767</v>
      </c>
      <c r="D22" s="372">
        <v>20631.259999999998</v>
      </c>
      <c r="E22" s="371">
        <v>519852</v>
      </c>
      <c r="F22" s="372">
        <v>5314.9320470000002</v>
      </c>
      <c r="G22" s="371">
        <v>1586964</v>
      </c>
      <c r="H22" s="372">
        <v>16208.24237</v>
      </c>
      <c r="I22" s="339">
        <v>1324693.29</v>
      </c>
      <c r="J22" s="371">
        <v>13546</v>
      </c>
      <c r="K22" s="370">
        <v>773609</v>
      </c>
      <c r="L22" s="372">
        <v>7902.9170899999999</v>
      </c>
      <c r="M22" s="370">
        <v>520524.53</v>
      </c>
      <c r="N22" s="372">
        <v>5318.117749</v>
      </c>
      <c r="O22" s="370">
        <v>326821.88</v>
      </c>
      <c r="P22" s="372">
        <v>3337.6706789999998</v>
      </c>
      <c r="Q22" s="370">
        <v>276599.88</v>
      </c>
      <c r="R22" s="371">
        <v>2825.9546810000002</v>
      </c>
      <c r="S22" s="370">
        <v>265532.65999999997</v>
      </c>
      <c r="T22" s="47">
        <v>2712.2126090000002</v>
      </c>
      <c r="U22" s="370">
        <v>235430</v>
      </c>
      <c r="V22" s="47">
        <v>2404.6999999999998</v>
      </c>
      <c r="W22" s="370">
        <v>217808</v>
      </c>
      <c r="X22" s="47">
        <v>2224.5</v>
      </c>
      <c r="Y22" s="370">
        <v>168494</v>
      </c>
      <c r="Z22" s="47">
        <v>1721</v>
      </c>
      <c r="AA22" s="370">
        <v>176276</v>
      </c>
      <c r="AB22" s="47">
        <v>1800.4</v>
      </c>
    </row>
    <row r="23" spans="1:28" ht="17.25" customHeight="1" x14ac:dyDescent="0.25">
      <c r="A23" s="338" t="s">
        <v>42</v>
      </c>
      <c r="B23" s="12" t="s">
        <v>22</v>
      </c>
      <c r="C23" s="285" t="s">
        <v>53</v>
      </c>
      <c r="D23" s="297" t="s">
        <v>53</v>
      </c>
      <c r="E23" s="287" t="s">
        <v>53</v>
      </c>
      <c r="F23" s="297" t="s">
        <v>53</v>
      </c>
      <c r="G23" s="287" t="s">
        <v>53</v>
      </c>
      <c r="H23" s="297" t="s">
        <v>53</v>
      </c>
      <c r="I23" s="339">
        <v>56854.69</v>
      </c>
      <c r="J23" s="296">
        <v>0.65364999999999995</v>
      </c>
      <c r="K23" s="370">
        <v>1286965.0610000002</v>
      </c>
      <c r="L23" s="372">
        <v>11636.304889999999</v>
      </c>
      <c r="M23" s="370">
        <v>1153932.1200000001</v>
      </c>
      <c r="N23" s="372">
        <v>10263.916730000001</v>
      </c>
      <c r="O23" s="370">
        <v>1140892.24</v>
      </c>
      <c r="P23" s="372">
        <v>9980.7362549999998</v>
      </c>
      <c r="Q23" s="370">
        <v>1205676.77</v>
      </c>
      <c r="R23" s="371">
        <v>10655.88753</v>
      </c>
      <c r="S23" s="370">
        <v>1162382</v>
      </c>
      <c r="T23" s="47">
        <v>10252.293799999999</v>
      </c>
      <c r="U23" s="370">
        <v>1062814</v>
      </c>
      <c r="V23" s="47">
        <v>9284.7999999999993</v>
      </c>
      <c r="W23" s="370">
        <v>1068017</v>
      </c>
      <c r="X23" s="47">
        <v>9327</v>
      </c>
      <c r="Y23" s="370">
        <v>949633</v>
      </c>
      <c r="Z23" s="47">
        <v>8201.6</v>
      </c>
      <c r="AA23" s="370">
        <v>850887</v>
      </c>
      <c r="AB23" s="47">
        <v>7482.2000000000007</v>
      </c>
    </row>
    <row r="24" spans="1:28" ht="17.25" customHeight="1" x14ac:dyDescent="0.25">
      <c r="A24" s="338" t="s">
        <v>43</v>
      </c>
      <c r="B24" s="12" t="s">
        <v>22</v>
      </c>
      <c r="C24" s="370">
        <v>78736.300000000017</v>
      </c>
      <c r="D24" s="372">
        <v>118.37</v>
      </c>
      <c r="E24" s="371">
        <v>103521</v>
      </c>
      <c r="F24" s="372">
        <v>181.4755419</v>
      </c>
      <c r="G24" s="371">
        <v>116642</v>
      </c>
      <c r="H24" s="372">
        <v>204.24300170000001</v>
      </c>
      <c r="I24" s="339">
        <v>72232.070000000007</v>
      </c>
      <c r="J24" s="371">
        <v>126.6266198</v>
      </c>
      <c r="K24" s="370">
        <v>235240.21299999999</v>
      </c>
      <c r="L24" s="372">
        <v>364.67940800000002</v>
      </c>
      <c r="M24" s="370">
        <v>363372.59</v>
      </c>
      <c r="N24" s="372">
        <v>558.38553669999999</v>
      </c>
      <c r="O24" s="370">
        <v>369825.34</v>
      </c>
      <c r="P24" s="372">
        <v>544.68538490000003</v>
      </c>
      <c r="Q24" s="370">
        <v>346241.54</v>
      </c>
      <c r="R24" s="371">
        <v>505.9205078</v>
      </c>
      <c r="S24" s="370">
        <v>319049.40000000002</v>
      </c>
      <c r="T24" s="47">
        <v>476.90819909999999</v>
      </c>
      <c r="U24" s="370">
        <v>285297</v>
      </c>
      <c r="V24" s="47">
        <v>426.28</v>
      </c>
      <c r="W24" s="370">
        <v>282458</v>
      </c>
      <c r="X24" s="47">
        <v>421</v>
      </c>
      <c r="Y24" s="370">
        <v>273953</v>
      </c>
      <c r="Z24" s="47">
        <v>407.91</v>
      </c>
      <c r="AA24" s="370">
        <v>203401.18</v>
      </c>
      <c r="AB24" s="47">
        <v>302.32</v>
      </c>
    </row>
    <row r="25" spans="1:28" ht="17.25" customHeight="1" x14ac:dyDescent="0.25">
      <c r="A25" s="338" t="s">
        <v>10</v>
      </c>
      <c r="B25" s="12" t="s">
        <v>22</v>
      </c>
      <c r="C25" s="370">
        <v>2296050</v>
      </c>
      <c r="D25" s="372">
        <v>20539.400000000001</v>
      </c>
      <c r="E25" s="371">
        <v>2475764</v>
      </c>
      <c r="F25" s="372">
        <v>22052.686559999998</v>
      </c>
      <c r="G25" s="371">
        <v>2375515.014</v>
      </c>
      <c r="H25" s="372">
        <v>21453.414509999999</v>
      </c>
      <c r="I25" s="370">
        <v>2622572.81</v>
      </c>
      <c r="J25" s="371">
        <v>23711.273160000001</v>
      </c>
      <c r="K25" s="370">
        <v>2453418.5460000001</v>
      </c>
      <c r="L25" s="372">
        <v>21678.166020000001</v>
      </c>
      <c r="M25" s="370">
        <v>2564760.16</v>
      </c>
      <c r="N25" s="372">
        <v>22665.27838</v>
      </c>
      <c r="O25" s="370">
        <v>2705944.45</v>
      </c>
      <c r="P25" s="372">
        <v>23888.605930000002</v>
      </c>
      <c r="Q25" s="370">
        <v>2825562.71</v>
      </c>
      <c r="R25" s="372">
        <v>24943.612099999998</v>
      </c>
      <c r="S25" s="371">
        <v>2817272.2</v>
      </c>
      <c r="T25" s="47">
        <v>24960.605299999999</v>
      </c>
      <c r="U25" s="371">
        <v>2879633</v>
      </c>
      <c r="V25" s="47">
        <v>23037</v>
      </c>
      <c r="W25" s="371">
        <v>2982438</v>
      </c>
      <c r="X25" s="47">
        <v>26282</v>
      </c>
      <c r="Y25" s="371">
        <v>2888735</v>
      </c>
      <c r="Z25" s="47">
        <v>22954</v>
      </c>
      <c r="AA25" s="371">
        <v>2158349</v>
      </c>
      <c r="AB25" s="47">
        <v>19024</v>
      </c>
    </row>
    <row r="26" spans="1:28" ht="17.25" customHeight="1" x14ac:dyDescent="0.25">
      <c r="A26" s="340" t="s">
        <v>44</v>
      </c>
      <c r="B26" s="12"/>
      <c r="C26" s="370"/>
      <c r="D26" s="372"/>
      <c r="F26" s="13"/>
      <c r="G26" s="281"/>
      <c r="H26" s="13"/>
      <c r="I26" s="371"/>
      <c r="K26" s="370"/>
      <c r="L26" s="13"/>
      <c r="M26" s="370"/>
      <c r="N26" s="13"/>
      <c r="O26" s="370"/>
      <c r="P26" s="372"/>
      <c r="Q26" s="370"/>
      <c r="R26" s="13"/>
      <c r="S26" s="370"/>
      <c r="T26" s="76"/>
      <c r="U26" s="370"/>
      <c r="V26" s="76"/>
      <c r="W26" s="370"/>
      <c r="X26" s="76"/>
      <c r="Y26" s="370"/>
      <c r="Z26" s="76"/>
      <c r="AA26" s="370"/>
      <c r="AB26" s="76"/>
    </row>
    <row r="27" spans="1:28" ht="17.25" customHeight="1" x14ac:dyDescent="0.25">
      <c r="A27" s="338" t="s">
        <v>11</v>
      </c>
      <c r="B27" s="12" t="s">
        <v>22</v>
      </c>
      <c r="C27" s="371">
        <v>223150</v>
      </c>
      <c r="D27" s="372">
        <v>2278.3615</v>
      </c>
      <c r="E27" s="371">
        <v>1924338</v>
      </c>
      <c r="F27" s="372">
        <v>19811.339110000001</v>
      </c>
      <c r="G27" s="371">
        <v>952445</v>
      </c>
      <c r="H27" s="372">
        <v>9805.5643749999999</v>
      </c>
      <c r="I27" s="371">
        <v>453416</v>
      </c>
      <c r="J27" s="371">
        <v>4629.3773600000004</v>
      </c>
      <c r="K27" s="370">
        <v>44328.809000000001</v>
      </c>
      <c r="L27" s="372">
        <v>456.46474439999997</v>
      </c>
      <c r="M27" s="370">
        <v>41731.42</v>
      </c>
      <c r="N27" s="12">
        <v>429.67218680000002</v>
      </c>
      <c r="O27" s="370">
        <v>42957.885000000002</v>
      </c>
      <c r="P27" s="372">
        <v>442.28128190000001</v>
      </c>
      <c r="Q27" s="370">
        <v>59014.600000000006</v>
      </c>
      <c r="R27" s="371">
        <v>606.91203310000003</v>
      </c>
      <c r="S27" s="370">
        <v>30793.69</v>
      </c>
      <c r="T27" s="47">
        <v>449.59335970000001</v>
      </c>
      <c r="U27" s="370">
        <v>41533</v>
      </c>
      <c r="V27" s="47">
        <v>426.80647000000005</v>
      </c>
      <c r="W27" s="370">
        <v>88642</v>
      </c>
      <c r="X27" s="47">
        <v>483</v>
      </c>
      <c r="Y27" s="370">
        <v>43293</v>
      </c>
      <c r="Z27" s="47">
        <v>445.798</v>
      </c>
      <c r="AA27" s="370">
        <v>41914</v>
      </c>
      <c r="AB27" s="47">
        <v>431.608</v>
      </c>
    </row>
    <row r="28" spans="1:28" ht="17.25" customHeight="1" x14ac:dyDescent="0.25">
      <c r="A28" s="338" t="s">
        <v>10</v>
      </c>
      <c r="B28" s="12" t="s">
        <v>22</v>
      </c>
      <c r="C28" s="298">
        <v>225122.39599999995</v>
      </c>
      <c r="D28" s="300">
        <v>1992.847481</v>
      </c>
      <c r="E28" s="298">
        <v>35018</v>
      </c>
      <c r="F28" s="300">
        <v>310.07009160000001</v>
      </c>
      <c r="G28" s="298">
        <v>28890</v>
      </c>
      <c r="H28" s="300">
        <v>255.81068070000001</v>
      </c>
      <c r="I28" s="298">
        <v>18370.259999999998</v>
      </c>
      <c r="J28" s="298">
        <v>162.6190526</v>
      </c>
      <c r="K28" s="368">
        <v>22521.325000000001</v>
      </c>
      <c r="L28" s="300">
        <v>199.5056888</v>
      </c>
      <c r="M28" s="368">
        <v>23418.131999999998</v>
      </c>
      <c r="N28" s="12">
        <v>207.4192553</v>
      </c>
      <c r="O28" s="368">
        <v>37891.499000000003</v>
      </c>
      <c r="P28" s="372">
        <v>335.82824909999999</v>
      </c>
      <c r="Q28" s="368">
        <v>42734.65</v>
      </c>
      <c r="R28" s="372">
        <v>378.43756000000002</v>
      </c>
      <c r="S28" s="368">
        <v>61055.880000000005</v>
      </c>
      <c r="T28" s="47">
        <v>222.034043</v>
      </c>
      <c r="U28" s="368">
        <v>15951</v>
      </c>
      <c r="V28" s="47">
        <v>141.26900000000001</v>
      </c>
      <c r="W28" s="368">
        <v>30931</v>
      </c>
      <c r="X28" s="47">
        <v>274</v>
      </c>
      <c r="Y28" s="368">
        <v>18194</v>
      </c>
      <c r="Z28" s="47">
        <v>161.40389999999999</v>
      </c>
      <c r="AA28" s="368">
        <v>17286</v>
      </c>
      <c r="AB28" s="47">
        <v>153.339</v>
      </c>
    </row>
    <row r="29" spans="1:28" ht="17.25" customHeight="1" x14ac:dyDescent="0.25">
      <c r="A29" s="338" t="s">
        <v>41</v>
      </c>
      <c r="B29" s="12" t="s">
        <v>50</v>
      </c>
      <c r="C29" s="298">
        <v>25649</v>
      </c>
      <c r="D29" s="300">
        <v>168.41512650000001</v>
      </c>
      <c r="E29" s="283" t="s">
        <v>53</v>
      </c>
      <c r="F29" s="282" t="s">
        <v>53</v>
      </c>
      <c r="G29" s="284" t="s">
        <v>53</v>
      </c>
      <c r="H29" s="282" t="s">
        <v>53</v>
      </c>
      <c r="I29" s="283" t="s">
        <v>53</v>
      </c>
      <c r="J29" s="283" t="s">
        <v>53</v>
      </c>
      <c r="K29" s="373" t="s">
        <v>53</v>
      </c>
      <c r="L29" s="282" t="s">
        <v>53</v>
      </c>
      <c r="M29" s="373" t="s">
        <v>53</v>
      </c>
      <c r="N29" s="282" t="s">
        <v>53</v>
      </c>
      <c r="O29" s="373" t="s">
        <v>53</v>
      </c>
      <c r="P29" s="291" t="s">
        <v>53</v>
      </c>
      <c r="Q29" s="368">
        <v>112.04600000000001</v>
      </c>
      <c r="R29" s="291" t="s">
        <v>53</v>
      </c>
      <c r="S29" s="368">
        <v>3436.91</v>
      </c>
      <c r="T29" s="365" t="s">
        <v>53</v>
      </c>
      <c r="U29" s="286" t="s">
        <v>53</v>
      </c>
      <c r="V29" s="365">
        <v>0</v>
      </c>
      <c r="W29" s="286"/>
      <c r="X29" s="365"/>
      <c r="Y29" s="286">
        <v>0</v>
      </c>
      <c r="Z29" s="365">
        <v>0</v>
      </c>
      <c r="AA29" s="286">
        <v>0</v>
      </c>
      <c r="AB29" s="365">
        <v>0</v>
      </c>
    </row>
    <row r="30" spans="1:28" ht="17.25" customHeight="1" x14ac:dyDescent="0.25">
      <c r="A30" s="338" t="s">
        <v>43</v>
      </c>
      <c r="B30" s="12" t="s">
        <v>22</v>
      </c>
      <c r="C30" s="298">
        <v>18434.2</v>
      </c>
      <c r="D30" s="300">
        <v>24.277577999999998</v>
      </c>
      <c r="E30" s="283" t="s">
        <v>53</v>
      </c>
      <c r="F30" s="282" t="s">
        <v>53</v>
      </c>
      <c r="G30" s="284" t="s">
        <v>53</v>
      </c>
      <c r="H30" s="282" t="s">
        <v>53</v>
      </c>
      <c r="I30" s="283" t="s">
        <v>53</v>
      </c>
      <c r="J30" s="283" t="s">
        <v>53</v>
      </c>
      <c r="K30" s="373" t="s">
        <v>53</v>
      </c>
      <c r="L30" s="282" t="s">
        <v>53</v>
      </c>
      <c r="M30" s="368">
        <v>744.40099999999995</v>
      </c>
      <c r="N30" s="13">
        <v>6</v>
      </c>
      <c r="O30" s="285" t="s">
        <v>53</v>
      </c>
      <c r="P30" s="297" t="s">
        <v>53</v>
      </c>
      <c r="Q30" s="368">
        <v>51.05</v>
      </c>
      <c r="R30" s="372">
        <v>0.44821899999999998</v>
      </c>
      <c r="S30" s="283" t="s">
        <v>53</v>
      </c>
      <c r="T30" s="85" t="s">
        <v>53</v>
      </c>
      <c r="U30" s="286" t="s">
        <v>53</v>
      </c>
      <c r="V30" s="85">
        <v>87.013999999999996</v>
      </c>
      <c r="W30" s="286"/>
      <c r="X30" s="85"/>
      <c r="Y30" s="286">
        <v>0</v>
      </c>
      <c r="Z30" s="85">
        <v>63.91</v>
      </c>
      <c r="AA30" s="286">
        <v>0</v>
      </c>
      <c r="AB30" s="85">
        <v>75.141999999999996</v>
      </c>
    </row>
    <row r="31" spans="1:28" ht="17.25" customHeight="1" thickBot="1" x14ac:dyDescent="0.3">
      <c r="A31" s="338" t="s">
        <v>42</v>
      </c>
      <c r="B31" s="12" t="s">
        <v>22</v>
      </c>
      <c r="C31" s="373" t="s">
        <v>53</v>
      </c>
      <c r="D31" s="292" t="s">
        <v>53</v>
      </c>
      <c r="E31" s="283" t="s">
        <v>53</v>
      </c>
      <c r="F31" s="282" t="s">
        <v>53</v>
      </c>
      <c r="G31" s="284" t="s">
        <v>53</v>
      </c>
      <c r="H31" s="282" t="s">
        <v>53</v>
      </c>
      <c r="I31" s="283" t="s">
        <v>53</v>
      </c>
      <c r="J31" s="283" t="s">
        <v>53</v>
      </c>
      <c r="K31" s="368">
        <v>84738.744999999995</v>
      </c>
      <c r="L31" s="300">
        <v>769.0989816</v>
      </c>
      <c r="M31" s="368">
        <v>81196.366999999998</v>
      </c>
      <c r="N31" s="12">
        <v>723.48507770000003</v>
      </c>
      <c r="O31" s="368">
        <v>79656.217000000004</v>
      </c>
      <c r="P31" s="300">
        <v>689.86201149999999</v>
      </c>
      <c r="Q31" s="368">
        <v>81366.327000000005</v>
      </c>
      <c r="R31" s="300">
        <v>720.53648880000003</v>
      </c>
      <c r="S31" s="368">
        <v>83927</v>
      </c>
      <c r="T31" s="81">
        <v>741.34862580000004</v>
      </c>
      <c r="U31" s="368">
        <v>76065</v>
      </c>
      <c r="V31" s="81">
        <v>668.0809999999999</v>
      </c>
      <c r="W31" s="368">
        <v>161095</v>
      </c>
      <c r="X31" s="81">
        <v>792.7</v>
      </c>
      <c r="Y31" s="368">
        <v>67425</v>
      </c>
      <c r="Z31" s="81">
        <v>584.31924000000004</v>
      </c>
      <c r="AA31" s="368">
        <v>63257</v>
      </c>
      <c r="AB31" s="81">
        <v>558.60868000000005</v>
      </c>
    </row>
    <row r="32" spans="1:28" s="31" customFormat="1" ht="17.25" customHeight="1" thickBot="1" x14ac:dyDescent="0.3">
      <c r="A32" s="385" t="s">
        <v>35</v>
      </c>
      <c r="B32" s="279"/>
      <c r="C32" s="280"/>
      <c r="D32" s="299">
        <f>SUM(D17:D31)</f>
        <v>46206.494915099989</v>
      </c>
      <c r="E32" s="307"/>
      <c r="F32" s="299">
        <f>SUM(F17:F31)</f>
        <v>48195.470321599998</v>
      </c>
      <c r="G32" s="307"/>
      <c r="H32" s="299">
        <f>SUM(H17:H31)</f>
        <v>48362.373836500003</v>
      </c>
      <c r="I32" s="280"/>
      <c r="J32" s="386">
        <f>SUM(J17:J31)</f>
        <v>42586.8396689</v>
      </c>
      <c r="K32" s="307"/>
      <c r="L32" s="386">
        <f>SUM(L17:L31)</f>
        <v>43459.539652500003</v>
      </c>
      <c r="M32" s="307"/>
      <c r="N32" s="386">
        <f>SUM(N17:N31)</f>
        <v>40692.274915500013</v>
      </c>
      <c r="O32" s="307"/>
      <c r="P32" s="386">
        <f>SUM(P17:P31)</f>
        <v>39655.235054000004</v>
      </c>
      <c r="Q32" s="307"/>
      <c r="R32" s="386">
        <f>SUM(R17:R31)</f>
        <v>45940.197502899995</v>
      </c>
      <c r="S32" s="307"/>
      <c r="T32" s="80">
        <f>SUM(T17:T31)</f>
        <v>45364.207115719997</v>
      </c>
      <c r="U32" s="307"/>
      <c r="V32" s="80">
        <v>42808.981470000006</v>
      </c>
      <c r="W32" s="307"/>
      <c r="X32" s="80">
        <f>SUM(X17:X31)</f>
        <v>44477.299999999996</v>
      </c>
      <c r="Y32" s="307"/>
      <c r="Z32" s="80">
        <f>SUM(Z17:Z31)</f>
        <v>37615.462140000003</v>
      </c>
      <c r="AA32" s="307"/>
      <c r="AB32" s="80">
        <f>SUM(AB17:AB31)</f>
        <v>33229.898679999998</v>
      </c>
    </row>
    <row r="33" spans="1:28" ht="17.25" customHeight="1" x14ac:dyDescent="0.25">
      <c r="A33" s="341" t="s">
        <v>26</v>
      </c>
      <c r="B33" s="377"/>
      <c r="C33" s="309"/>
      <c r="D33" s="309"/>
      <c r="E33" s="308"/>
      <c r="F33" s="377"/>
      <c r="G33" s="308"/>
      <c r="H33" s="377"/>
      <c r="I33" s="309"/>
      <c r="J33" s="377"/>
      <c r="K33" s="308"/>
      <c r="L33" s="377"/>
      <c r="M33" s="308"/>
      <c r="N33" s="377"/>
      <c r="O33" s="308"/>
      <c r="P33" s="310"/>
      <c r="Q33" s="308"/>
      <c r="R33" s="377"/>
      <c r="S33" s="308"/>
      <c r="T33" s="78"/>
      <c r="U33" s="308"/>
      <c r="V33" s="78"/>
      <c r="W33" s="308"/>
      <c r="X33" s="78"/>
      <c r="Y33" s="308"/>
      <c r="Z33" s="78"/>
      <c r="AA33" s="308"/>
      <c r="AB33" s="78"/>
    </row>
    <row r="34" spans="1:28" ht="17.25" customHeight="1" x14ac:dyDescent="0.25">
      <c r="A34" s="363" t="s">
        <v>15</v>
      </c>
      <c r="B34" s="12" t="s">
        <v>17</v>
      </c>
      <c r="C34" s="298">
        <v>2685</v>
      </c>
      <c r="D34" s="300">
        <v>1176.30387</v>
      </c>
      <c r="E34" s="298">
        <v>331.1</v>
      </c>
      <c r="F34" s="300">
        <v>217.176602</v>
      </c>
      <c r="G34" s="298">
        <v>336</v>
      </c>
      <c r="H34" s="300">
        <v>220.39063200000001</v>
      </c>
      <c r="I34" s="298">
        <v>962</v>
      </c>
      <c r="J34" s="300">
        <v>630.999369</v>
      </c>
      <c r="K34" s="298">
        <v>931.75113353187862</v>
      </c>
      <c r="L34" s="300">
        <v>611.32163400000002</v>
      </c>
      <c r="M34" s="298">
        <v>952.45151644077077</v>
      </c>
      <c r="N34" s="300">
        <v>624.44012399999997</v>
      </c>
      <c r="O34" s="298">
        <v>5555.4</v>
      </c>
      <c r="P34" s="300">
        <v>2011.393679</v>
      </c>
      <c r="Q34" s="298">
        <v>7948.4</v>
      </c>
      <c r="R34" s="300">
        <v>2877.805652</v>
      </c>
      <c r="S34" s="298">
        <v>12089.3</v>
      </c>
      <c r="T34" s="81">
        <v>4415.9069680000002</v>
      </c>
      <c r="U34" s="298">
        <v>16016.56</v>
      </c>
      <c r="V34" s="81">
        <v>5947</v>
      </c>
      <c r="W34" s="298">
        <v>8275</v>
      </c>
      <c r="X34" s="81">
        <v>4216</v>
      </c>
      <c r="Y34" s="298">
        <v>8275</v>
      </c>
      <c r="Z34" s="81">
        <v>4216</v>
      </c>
      <c r="AA34" s="298">
        <v>8275</v>
      </c>
      <c r="AB34" s="81">
        <v>4216</v>
      </c>
    </row>
    <row r="35" spans="1:28" ht="17.25" customHeight="1" x14ac:dyDescent="0.25">
      <c r="A35" s="363" t="s">
        <v>16</v>
      </c>
      <c r="B35" s="12" t="s">
        <v>17</v>
      </c>
      <c r="C35" s="286" t="s">
        <v>53</v>
      </c>
      <c r="D35" s="291" t="s">
        <v>53</v>
      </c>
      <c r="E35" s="286">
        <v>2979.9</v>
      </c>
      <c r="F35" s="291">
        <v>1032.86736</v>
      </c>
      <c r="G35" s="289">
        <v>3024</v>
      </c>
      <c r="H35" s="290">
        <v>1011</v>
      </c>
      <c r="I35" s="286">
        <v>8658.9</v>
      </c>
      <c r="J35" s="291">
        <v>3001</v>
      </c>
      <c r="K35" s="286">
        <v>8385.7602017869085</v>
      </c>
      <c r="L35" s="291">
        <v>2906</v>
      </c>
      <c r="M35" s="286">
        <v>8572.0636479669356</v>
      </c>
      <c r="N35" s="291">
        <v>2971</v>
      </c>
      <c r="O35" s="286">
        <v>4648.3999999999996</v>
      </c>
      <c r="P35" s="291">
        <v>1613.1660400000001</v>
      </c>
      <c r="Q35" s="286">
        <v>9057.4</v>
      </c>
      <c r="R35" s="291">
        <v>3139.3854139999999</v>
      </c>
      <c r="S35" s="286">
        <v>6908.2</v>
      </c>
      <c r="T35" s="365">
        <v>2394.4512020000002</v>
      </c>
      <c r="U35" s="286">
        <v>2318.19</v>
      </c>
      <c r="V35" s="365">
        <v>803.44</v>
      </c>
      <c r="W35" s="286">
        <v>7951</v>
      </c>
      <c r="X35" s="365">
        <v>2755.9</v>
      </c>
      <c r="Y35" s="286">
        <v>7951</v>
      </c>
      <c r="Z35" s="365">
        <v>2755.9</v>
      </c>
      <c r="AA35" s="286">
        <v>7951</v>
      </c>
      <c r="AB35" s="365">
        <v>2755.9</v>
      </c>
    </row>
    <row r="36" spans="1:28" ht="17.25" customHeight="1" thickBot="1" x14ac:dyDescent="0.3">
      <c r="A36" s="363" t="s">
        <v>84</v>
      </c>
      <c r="B36" s="12" t="s">
        <v>17</v>
      </c>
      <c r="C36" s="286" t="s">
        <v>53</v>
      </c>
      <c r="D36" s="291" t="s">
        <v>53</v>
      </c>
      <c r="E36" s="286" t="s">
        <v>53</v>
      </c>
      <c r="F36" s="291" t="s">
        <v>53</v>
      </c>
      <c r="G36" s="286" t="s">
        <v>53</v>
      </c>
      <c r="H36" s="291" t="s">
        <v>53</v>
      </c>
      <c r="I36" s="286" t="s">
        <v>53</v>
      </c>
      <c r="J36" s="291" t="s">
        <v>53</v>
      </c>
      <c r="K36" s="286" t="s">
        <v>53</v>
      </c>
      <c r="L36" s="291" t="s">
        <v>53</v>
      </c>
      <c r="M36" s="286" t="s">
        <v>53</v>
      </c>
      <c r="N36" s="291" t="s">
        <v>53</v>
      </c>
      <c r="O36" s="286" t="s">
        <v>53</v>
      </c>
      <c r="P36" s="291" t="s">
        <v>53</v>
      </c>
      <c r="Q36" s="286" t="s">
        <v>53</v>
      </c>
      <c r="R36" s="291" t="s">
        <v>53</v>
      </c>
      <c r="S36" s="286" t="s">
        <v>53</v>
      </c>
      <c r="T36" s="365" t="s">
        <v>53</v>
      </c>
      <c r="U36" s="286">
        <v>481</v>
      </c>
      <c r="V36" s="365">
        <v>33.491</v>
      </c>
      <c r="W36" s="286">
        <v>314</v>
      </c>
      <c r="X36" s="365">
        <v>22</v>
      </c>
      <c r="Y36" s="286">
        <v>314</v>
      </c>
      <c r="Z36" s="365">
        <v>22</v>
      </c>
      <c r="AA36" s="286">
        <v>314</v>
      </c>
      <c r="AB36" s="365">
        <v>22</v>
      </c>
    </row>
    <row r="37" spans="1:28" s="31" customFormat="1" ht="17.25" customHeight="1" thickBot="1" x14ac:dyDescent="0.3">
      <c r="A37" s="387" t="s">
        <v>33</v>
      </c>
      <c r="B37" s="345"/>
      <c r="C37" s="389">
        <f>SUM(C34:C35)</f>
        <v>2685</v>
      </c>
      <c r="D37" s="311">
        <f>SUM(D34:D35)</f>
        <v>1176.30387</v>
      </c>
      <c r="E37" s="389">
        <f>E35+E34</f>
        <v>3311</v>
      </c>
      <c r="F37" s="311">
        <f>SUM(F34:F35)</f>
        <v>1250.043962</v>
      </c>
      <c r="G37" s="389">
        <f>G35+G34</f>
        <v>3360</v>
      </c>
      <c r="H37" s="311">
        <f t="shared" ref="H37:T37" si="2">SUM(H34:H35)</f>
        <v>1231.3906320000001</v>
      </c>
      <c r="I37" s="388">
        <f t="shared" si="2"/>
        <v>9620.9</v>
      </c>
      <c r="J37" s="311">
        <f t="shared" si="2"/>
        <v>3631.9993690000001</v>
      </c>
      <c r="K37" s="388">
        <f t="shared" si="2"/>
        <v>9317.511335318788</v>
      </c>
      <c r="L37" s="311">
        <f t="shared" si="2"/>
        <v>3517.3216339999999</v>
      </c>
      <c r="M37" s="388">
        <f t="shared" si="2"/>
        <v>9524.5151644077068</v>
      </c>
      <c r="N37" s="389">
        <f t="shared" si="2"/>
        <v>3595.4401239999997</v>
      </c>
      <c r="O37" s="312">
        <f t="shared" si="2"/>
        <v>10203.799999999999</v>
      </c>
      <c r="P37" s="389">
        <f t="shared" si="2"/>
        <v>3624.5597189999999</v>
      </c>
      <c r="Q37" s="312">
        <f t="shared" si="2"/>
        <v>17005.8</v>
      </c>
      <c r="R37" s="389">
        <f t="shared" si="2"/>
        <v>6017.1910659999994</v>
      </c>
      <c r="S37" s="312">
        <f t="shared" si="2"/>
        <v>18997.5</v>
      </c>
      <c r="T37" s="82">
        <f t="shared" si="2"/>
        <v>6810.3581700000004</v>
      </c>
      <c r="U37" s="312">
        <v>18334.75</v>
      </c>
      <c r="V37" s="82">
        <f>SUM(V34:V36)</f>
        <v>6783.9310000000005</v>
      </c>
      <c r="W37" s="312"/>
      <c r="X37" s="82">
        <f>SUM(X34:X36)</f>
        <v>6993.9</v>
      </c>
      <c r="Y37" s="312"/>
      <c r="Z37" s="82">
        <f>SUM(Z34:Z36)</f>
        <v>6993.9</v>
      </c>
      <c r="AA37" s="312"/>
      <c r="AB37" s="82">
        <v>6994</v>
      </c>
    </row>
    <row r="38" spans="1:28" s="31" customFormat="1" ht="17.25" customHeight="1" x14ac:dyDescent="0.25">
      <c r="A38" s="342" t="s">
        <v>46</v>
      </c>
      <c r="B38" s="313" t="s">
        <v>47</v>
      </c>
      <c r="C38" s="379"/>
      <c r="D38" s="379">
        <v>5422</v>
      </c>
      <c r="E38" s="315"/>
      <c r="F38" s="380">
        <v>4971</v>
      </c>
      <c r="G38" s="316"/>
      <c r="H38" s="380">
        <v>4132</v>
      </c>
      <c r="I38" s="314"/>
      <c r="J38" s="380">
        <v>3015</v>
      </c>
      <c r="K38" s="316"/>
      <c r="L38" s="380">
        <v>3616</v>
      </c>
      <c r="M38" s="378"/>
      <c r="N38" s="380">
        <v>4068</v>
      </c>
      <c r="O38" s="378"/>
      <c r="P38" s="380">
        <v>7259</v>
      </c>
      <c r="Q38" s="378"/>
      <c r="R38" s="380">
        <v>8151</v>
      </c>
      <c r="S38" s="378"/>
      <c r="T38" s="380">
        <v>7498</v>
      </c>
      <c r="U38" s="378">
        <v>0</v>
      </c>
      <c r="V38" s="57">
        <v>6930</v>
      </c>
      <c r="W38" s="378"/>
      <c r="X38" s="57">
        <v>7616</v>
      </c>
      <c r="Y38" s="378"/>
      <c r="Z38" s="57">
        <v>7065</v>
      </c>
      <c r="AA38" s="378"/>
      <c r="AB38" s="57">
        <v>5245</v>
      </c>
    </row>
    <row r="39" spans="1:28" ht="17.25" customHeight="1" x14ac:dyDescent="0.25">
      <c r="A39" s="343" t="s">
        <v>36</v>
      </c>
      <c r="B39" s="208"/>
      <c r="C39" s="207"/>
      <c r="D39" s="207"/>
      <c r="E39" s="317"/>
      <c r="F39" s="208"/>
      <c r="G39" s="317"/>
      <c r="H39" s="208"/>
      <c r="I39" s="207"/>
      <c r="J39" s="208"/>
      <c r="K39" s="317"/>
      <c r="L39" s="208"/>
      <c r="M39" s="317"/>
      <c r="N39" s="208"/>
      <c r="O39" s="317"/>
      <c r="P39" s="318"/>
      <c r="Q39" s="317"/>
      <c r="R39" s="208"/>
      <c r="S39" s="317"/>
      <c r="T39" s="87"/>
      <c r="U39" s="317"/>
      <c r="V39" s="87"/>
      <c r="W39" s="317"/>
      <c r="X39" s="87"/>
      <c r="Y39" s="317"/>
      <c r="Z39" s="87"/>
      <c r="AA39" s="317"/>
      <c r="AB39" s="87"/>
    </row>
    <row r="40" spans="1:28" ht="17.25" customHeight="1" x14ac:dyDescent="0.25">
      <c r="A40" s="363" t="s">
        <v>6</v>
      </c>
      <c r="B40" s="12" t="s">
        <v>49</v>
      </c>
      <c r="C40" s="298">
        <v>292514082</v>
      </c>
      <c r="D40" s="369">
        <v>151904.7579</v>
      </c>
      <c r="E40" s="298">
        <v>266186702</v>
      </c>
      <c r="F40" s="369">
        <v>114961.2724</v>
      </c>
      <c r="G40" s="298">
        <v>243322646</v>
      </c>
      <c r="H40" s="300">
        <v>111091.2882</v>
      </c>
      <c r="I40" s="289">
        <v>230471425</v>
      </c>
      <c r="J40" s="298">
        <v>105223.94</v>
      </c>
      <c r="K40" s="368">
        <v>254559976.59999999</v>
      </c>
      <c r="L40" s="300">
        <v>99572.065159999998</v>
      </c>
      <c r="M40" s="368">
        <v>261075794.69999999</v>
      </c>
      <c r="N40" s="298">
        <v>102120.7512</v>
      </c>
      <c r="O40" s="368">
        <v>273469830.728966</v>
      </c>
      <c r="P40" s="298">
        <v>103506.9081</v>
      </c>
      <c r="Q40" s="368">
        <v>234351392.76219499</v>
      </c>
      <c r="R40" s="298">
        <v>88700.782900000006</v>
      </c>
      <c r="S40" s="368">
        <v>190974277</v>
      </c>
      <c r="T40" s="81">
        <v>66006.629019999993</v>
      </c>
      <c r="U40" s="368">
        <v>199720220</v>
      </c>
      <c r="V40" s="81">
        <v>69029</v>
      </c>
      <c r="W40" s="368">
        <v>215035180</v>
      </c>
      <c r="X40" s="369">
        <v>70208</v>
      </c>
      <c r="Y40" s="368">
        <v>209361184.60000002</v>
      </c>
      <c r="Z40" s="369">
        <v>66321</v>
      </c>
      <c r="AA40" s="368">
        <v>217728196.99999997</v>
      </c>
      <c r="AB40" s="369">
        <v>64718</v>
      </c>
    </row>
    <row r="41" spans="1:28" ht="17.25" customHeight="1" x14ac:dyDescent="0.25">
      <c r="A41" s="363" t="s">
        <v>45</v>
      </c>
      <c r="B41" s="12" t="s">
        <v>20</v>
      </c>
      <c r="C41" s="298">
        <v>526485.23</v>
      </c>
      <c r="D41" s="300">
        <v>2800.1906690000001</v>
      </c>
      <c r="E41" s="298">
        <v>575274.37</v>
      </c>
      <c r="F41" s="300">
        <v>3059.6830279999999</v>
      </c>
      <c r="G41" s="298">
        <v>709589.4</v>
      </c>
      <c r="H41" s="300">
        <v>3774.0576620000002</v>
      </c>
      <c r="I41" s="298">
        <v>709589</v>
      </c>
      <c r="J41" s="298">
        <v>3774.055535</v>
      </c>
      <c r="K41" s="368">
        <v>572791.4</v>
      </c>
      <c r="L41" s="300">
        <v>3046.4769799999999</v>
      </c>
      <c r="M41" s="368">
        <v>930667.9</v>
      </c>
      <c r="N41" s="298">
        <v>4949.8968260000001</v>
      </c>
      <c r="O41" s="368">
        <v>679337.72281813901</v>
      </c>
      <c r="P41" s="300">
        <v>3613.1595790000001</v>
      </c>
      <c r="Q41" s="368">
        <v>1168915.3220774301</v>
      </c>
      <c r="R41" s="298">
        <v>6217.0514780000003</v>
      </c>
      <c r="S41" s="368">
        <v>1747826</v>
      </c>
      <c r="T41" s="81">
        <v>9296.0747549999996</v>
      </c>
      <c r="U41" s="368">
        <v>893811</v>
      </c>
      <c r="V41" s="81">
        <v>4754</v>
      </c>
      <c r="W41" s="368">
        <v>940076</v>
      </c>
      <c r="X41" s="300">
        <v>4999.8999999999996</v>
      </c>
      <c r="Y41" s="368">
        <v>973278.8</v>
      </c>
      <c r="Z41" s="300">
        <v>5176.5</v>
      </c>
      <c r="AA41" s="368">
        <v>951449.55</v>
      </c>
      <c r="AB41" s="300">
        <v>5060.3999999999996</v>
      </c>
    </row>
    <row r="42" spans="1:28" ht="17.25" hidden="1" customHeight="1" x14ac:dyDescent="0.25">
      <c r="A42" s="363" t="s">
        <v>7</v>
      </c>
      <c r="B42" s="12"/>
      <c r="C42" s="283" t="s">
        <v>53</v>
      </c>
      <c r="D42" s="291" t="s">
        <v>53</v>
      </c>
      <c r="E42" s="283" t="s">
        <v>53</v>
      </c>
      <c r="F42" s="291" t="s">
        <v>53</v>
      </c>
      <c r="G42" s="283" t="s">
        <v>53</v>
      </c>
      <c r="H42" s="291" t="s">
        <v>53</v>
      </c>
      <c r="I42" s="286" t="s">
        <v>53</v>
      </c>
      <c r="J42" s="283" t="s">
        <v>53</v>
      </c>
      <c r="K42" s="373" t="s">
        <v>53</v>
      </c>
      <c r="L42" s="282" t="s">
        <v>53</v>
      </c>
      <c r="M42" s="373" t="s">
        <v>53</v>
      </c>
      <c r="N42" s="286" t="s">
        <v>53</v>
      </c>
      <c r="O42" s="373" t="s">
        <v>53</v>
      </c>
      <c r="P42" s="291" t="s">
        <v>53</v>
      </c>
      <c r="Q42" s="373" t="s">
        <v>53</v>
      </c>
      <c r="R42" s="286" t="s">
        <v>53</v>
      </c>
      <c r="S42" s="373" t="s">
        <v>53</v>
      </c>
      <c r="T42" s="365" t="s">
        <v>53</v>
      </c>
      <c r="U42" s="373" t="s">
        <v>96</v>
      </c>
      <c r="V42" s="365">
        <v>33087</v>
      </c>
      <c r="W42" s="373" t="s">
        <v>96</v>
      </c>
      <c r="X42" s="300">
        <v>33086.799999999996</v>
      </c>
      <c r="Y42" s="373" t="s">
        <v>96</v>
      </c>
      <c r="Z42" s="300"/>
      <c r="AA42" s="373" t="s">
        <v>121</v>
      </c>
      <c r="AB42" s="300">
        <v>0</v>
      </c>
    </row>
    <row r="43" spans="1:28" ht="17.25" customHeight="1" x14ac:dyDescent="0.25">
      <c r="A43" s="338" t="s">
        <v>37</v>
      </c>
      <c r="B43" s="13"/>
      <c r="C43" s="283" t="s">
        <v>53</v>
      </c>
      <c r="D43" s="300">
        <v>8164.65</v>
      </c>
      <c r="E43" s="283" t="s">
        <v>53</v>
      </c>
      <c r="F43" s="300">
        <v>15356</v>
      </c>
      <c r="G43" s="283" t="s">
        <v>53</v>
      </c>
      <c r="H43" s="300">
        <v>18075</v>
      </c>
      <c r="I43" s="283" t="s">
        <v>53</v>
      </c>
      <c r="J43" s="298">
        <v>17344</v>
      </c>
      <c r="K43" s="284" t="s">
        <v>53</v>
      </c>
      <c r="L43" s="300">
        <v>21351.716090000002</v>
      </c>
      <c r="M43" s="284" t="s">
        <v>53</v>
      </c>
      <c r="N43" s="286">
        <v>21925.12903</v>
      </c>
      <c r="O43" s="284" t="s">
        <v>53</v>
      </c>
      <c r="P43" s="372">
        <v>24241.141250000001</v>
      </c>
      <c r="Q43" s="373" t="s">
        <v>53</v>
      </c>
      <c r="R43" s="298">
        <v>31032.179940000002</v>
      </c>
      <c r="S43" s="284" t="s">
        <v>53</v>
      </c>
      <c r="T43" s="47">
        <v>31422</v>
      </c>
      <c r="U43" s="284" t="s">
        <v>53</v>
      </c>
      <c r="V43" s="47">
        <v>33086.799999999996</v>
      </c>
      <c r="W43" s="284" t="s">
        <v>53</v>
      </c>
      <c r="X43" s="300">
        <v>33065</v>
      </c>
      <c r="Y43" s="284" t="s">
        <v>53</v>
      </c>
      <c r="Z43" s="300">
        <v>29960.5</v>
      </c>
      <c r="AA43" s="284"/>
      <c r="AB43" s="300">
        <v>20183</v>
      </c>
    </row>
    <row r="44" spans="1:28" ht="17.25" customHeight="1" thickBot="1" x14ac:dyDescent="0.3">
      <c r="A44" s="338" t="s">
        <v>80</v>
      </c>
      <c r="B44" s="13" t="s">
        <v>49</v>
      </c>
      <c r="C44" s="298">
        <f>C40</f>
        <v>292514082</v>
      </c>
      <c r="D44" s="300">
        <v>9829.7568819999997</v>
      </c>
      <c r="E44" s="298">
        <v>266186702</v>
      </c>
      <c r="F44" s="300">
        <v>6690.7460549999996</v>
      </c>
      <c r="G44" s="298">
        <f>G40</f>
        <v>243322646</v>
      </c>
      <c r="H44" s="300">
        <v>6465.5129749999996</v>
      </c>
      <c r="I44" s="289">
        <v>230471425</v>
      </c>
      <c r="J44" s="298">
        <v>6124.033308</v>
      </c>
      <c r="K44" s="278">
        <f>K40</f>
        <v>254559976.59999999</v>
      </c>
      <c r="L44" s="300">
        <v>9130.7583900000009</v>
      </c>
      <c r="M44" s="278">
        <f>M40</f>
        <v>261075794.69999999</v>
      </c>
      <c r="N44" s="298">
        <v>9364.472898</v>
      </c>
      <c r="O44" s="278">
        <f>O40</f>
        <v>273469830.728966</v>
      </c>
      <c r="P44" s="372">
        <v>5144.2933400000002</v>
      </c>
      <c r="Q44" s="368">
        <f>Q40</f>
        <v>234351392.76219499</v>
      </c>
      <c r="R44" s="298">
        <v>4408.4289150000004</v>
      </c>
      <c r="S44" s="368">
        <f>S40</f>
        <v>190974277</v>
      </c>
      <c r="T44" s="81">
        <v>2963.697643</v>
      </c>
      <c r="U44" s="368">
        <v>199720220</v>
      </c>
      <c r="V44" s="81">
        <v>3099</v>
      </c>
      <c r="W44" s="368"/>
      <c r="X44" s="300">
        <v>3426.1</v>
      </c>
      <c r="Y44" s="368"/>
      <c r="Z44" s="300">
        <v>3382.4</v>
      </c>
      <c r="AA44" s="368"/>
      <c r="AB44" s="300">
        <v>3430.1</v>
      </c>
    </row>
    <row r="45" spans="1:28" s="31" customFormat="1" ht="17.25" customHeight="1" thickBot="1" x14ac:dyDescent="0.3">
      <c r="A45" s="198" t="s">
        <v>38</v>
      </c>
      <c r="B45" s="199"/>
      <c r="C45" s="319" t="s">
        <v>53</v>
      </c>
      <c r="D45" s="202">
        <f>SUM(D40:D44)</f>
        <v>172699.35545099998</v>
      </c>
      <c r="E45" s="319"/>
      <c r="F45" s="202">
        <f>SUM(F40:F44)</f>
        <v>140067.70148300001</v>
      </c>
      <c r="G45" s="319"/>
      <c r="H45" s="202">
        <f>SUM(H40:H44)</f>
        <v>139405.85883700001</v>
      </c>
      <c r="I45" s="320"/>
      <c r="J45" s="202">
        <f>SUM(J40:J44)</f>
        <v>132466.02884300001</v>
      </c>
      <c r="K45" s="321"/>
      <c r="L45" s="202">
        <f>SUM(L40:L44)</f>
        <v>133101.01662000001</v>
      </c>
      <c r="M45" s="322"/>
      <c r="N45" s="202">
        <f>SUM(N40:N44)</f>
        <v>138360.249954</v>
      </c>
      <c r="O45" s="322"/>
      <c r="P45" s="202">
        <f>SUM(P40:P44)</f>
        <v>136505.50226900002</v>
      </c>
      <c r="Q45" s="322"/>
      <c r="R45" s="202">
        <f>SUM(R40:R44)</f>
        <v>130358.443233</v>
      </c>
      <c r="S45" s="322"/>
      <c r="T45" s="52">
        <f>SUM(T40:T44)</f>
        <v>109688.40141799999</v>
      </c>
      <c r="U45" s="322"/>
      <c r="V45" s="52">
        <f>V40+V41+V43+V44</f>
        <v>109968.79999999999</v>
      </c>
      <c r="W45" s="322"/>
      <c r="X45" s="52">
        <f>X40+X41+X43+X44</f>
        <v>111699</v>
      </c>
      <c r="Y45" s="322"/>
      <c r="Z45" s="52">
        <f>Z40+Z41+Z43+Z44</f>
        <v>104840.4</v>
      </c>
      <c r="AA45" s="322"/>
      <c r="AB45" s="52">
        <f>SUM(AB40:AB44)</f>
        <v>93391.5</v>
      </c>
    </row>
    <row r="46" spans="1:28" ht="17.25" customHeight="1" x14ac:dyDescent="0.25">
      <c r="A46" s="344" t="s">
        <v>39</v>
      </c>
      <c r="B46" s="326"/>
      <c r="C46" s="328"/>
      <c r="D46" s="326"/>
      <c r="E46" s="327"/>
      <c r="F46" s="328"/>
      <c r="G46" s="329"/>
      <c r="H46" s="326"/>
      <c r="I46" s="329"/>
      <c r="J46" s="326"/>
      <c r="K46" s="329"/>
      <c r="L46" s="326"/>
      <c r="M46" s="328">
        <v>73694238</v>
      </c>
      <c r="N46" s="326"/>
      <c r="O46" s="328"/>
      <c r="P46" s="330"/>
      <c r="Q46" s="328"/>
      <c r="R46" s="326"/>
      <c r="S46" s="328"/>
      <c r="T46" s="44"/>
      <c r="U46" s="328"/>
      <c r="V46" s="44"/>
      <c r="W46" s="328"/>
      <c r="X46" s="44"/>
      <c r="Y46" s="328"/>
      <c r="Z46" s="44"/>
      <c r="AA46" s="328"/>
      <c r="AB46" s="44"/>
    </row>
    <row r="47" spans="1:28" ht="17.25" customHeight="1" x14ac:dyDescent="0.25">
      <c r="A47" s="338" t="s">
        <v>10</v>
      </c>
      <c r="B47" s="13" t="s">
        <v>23</v>
      </c>
      <c r="C47" s="298">
        <v>76754134</v>
      </c>
      <c r="D47" s="300">
        <v>32734</v>
      </c>
      <c r="E47" s="298">
        <v>75127148</v>
      </c>
      <c r="F47" s="300">
        <v>28705.032950000001</v>
      </c>
      <c r="G47" s="298">
        <v>74714166</v>
      </c>
      <c r="H47" s="300">
        <v>28769.140459999999</v>
      </c>
      <c r="I47" s="286">
        <v>74440772</v>
      </c>
      <c r="J47" s="300">
        <v>32618.179029999999</v>
      </c>
      <c r="K47" s="298">
        <v>70757535</v>
      </c>
      <c r="L47" s="300">
        <v>27364.592960000002</v>
      </c>
      <c r="M47" s="298">
        <v>72329530</v>
      </c>
      <c r="N47" s="300">
        <v>27972.542399999998</v>
      </c>
      <c r="O47" s="298">
        <v>74732599</v>
      </c>
      <c r="P47" s="300">
        <v>33138</v>
      </c>
      <c r="Q47" s="298">
        <v>76126297</v>
      </c>
      <c r="R47" s="300">
        <v>33797.162799999998</v>
      </c>
      <c r="S47" s="298">
        <v>84086186</v>
      </c>
      <c r="T47" s="81">
        <v>37144.065349999997</v>
      </c>
      <c r="U47" s="298">
        <v>85169708.549999997</v>
      </c>
      <c r="V47" s="81">
        <v>37623</v>
      </c>
      <c r="W47" s="298">
        <v>82263294</v>
      </c>
      <c r="X47" s="81">
        <v>35850</v>
      </c>
      <c r="Y47" s="298">
        <v>83801984</v>
      </c>
      <c r="Z47" s="81">
        <v>35982</v>
      </c>
      <c r="AA47" s="298">
        <v>42587074.609999999</v>
      </c>
      <c r="AB47" s="81">
        <v>17800</v>
      </c>
    </row>
    <row r="48" spans="1:28" ht="17.25" customHeight="1" thickBot="1" x14ac:dyDescent="0.3">
      <c r="A48" s="338" t="s">
        <v>11</v>
      </c>
      <c r="B48" s="13" t="s">
        <v>23</v>
      </c>
      <c r="C48" s="286" t="s">
        <v>53</v>
      </c>
      <c r="D48" s="292" t="s">
        <v>53</v>
      </c>
      <c r="E48" s="289">
        <v>1417493</v>
      </c>
      <c r="F48" s="293">
        <v>463.39060080000002</v>
      </c>
      <c r="G48" s="289">
        <v>1409701</v>
      </c>
      <c r="H48" s="293">
        <v>465.00470350000001</v>
      </c>
      <c r="I48" s="289">
        <v>1491067</v>
      </c>
      <c r="J48" s="293">
        <v>557.58872180000003</v>
      </c>
      <c r="K48" s="289">
        <v>1335048</v>
      </c>
      <c r="L48" s="293">
        <v>452.8851464</v>
      </c>
      <c r="M48" s="289">
        <v>1364708</v>
      </c>
      <c r="N48" s="293">
        <v>462.94663739999999</v>
      </c>
      <c r="O48" s="289">
        <v>1496912</v>
      </c>
      <c r="P48" s="293">
        <v>596.42085850000001</v>
      </c>
      <c r="Q48" s="289">
        <v>1436345</v>
      </c>
      <c r="R48" s="293">
        <v>562.31460809999999</v>
      </c>
      <c r="S48" s="289">
        <v>1586531</v>
      </c>
      <c r="T48" s="73">
        <v>618.20683759999997</v>
      </c>
      <c r="U48" s="298">
        <v>1606975.63</v>
      </c>
      <c r="V48" s="81">
        <v>626.16999999999996</v>
      </c>
      <c r="W48" s="298">
        <v>1552138</v>
      </c>
      <c r="X48" s="81">
        <v>780</v>
      </c>
      <c r="Y48" s="298">
        <v>1581170</v>
      </c>
      <c r="Z48" s="81">
        <v>783.44</v>
      </c>
      <c r="AA48" s="298">
        <v>803529.71</v>
      </c>
      <c r="AB48" s="81">
        <v>298.38</v>
      </c>
    </row>
    <row r="49" spans="1:29" s="31" customFormat="1" ht="17.25" customHeight="1" thickBot="1" x14ac:dyDescent="0.3">
      <c r="A49" s="331" t="s">
        <v>40</v>
      </c>
      <c r="B49" s="382"/>
      <c r="C49" s="332">
        <f>SUM(C47:C48)</f>
        <v>76754134</v>
      </c>
      <c r="D49" s="333">
        <f>SUM(D47:D48)</f>
        <v>32734</v>
      </c>
      <c r="E49" s="325"/>
      <c r="F49" s="333">
        <f>SUM(F47:F48)</f>
        <v>29168.423550800002</v>
      </c>
      <c r="G49" s="323"/>
      <c r="H49" s="324">
        <f>H48+H47</f>
        <v>29234.145163499998</v>
      </c>
      <c r="I49" s="325"/>
      <c r="J49" s="324">
        <f>J47+J48</f>
        <v>33175.767751799998</v>
      </c>
      <c r="K49" s="334"/>
      <c r="L49" s="324">
        <f>L47+L48</f>
        <v>27817.478106400002</v>
      </c>
      <c r="M49" s="325"/>
      <c r="N49" s="324">
        <f>N48+N47</f>
        <v>28435.489037399999</v>
      </c>
      <c r="O49" s="325"/>
      <c r="P49" s="324">
        <f>P48+P47</f>
        <v>33734.420858500001</v>
      </c>
      <c r="Q49" s="325"/>
      <c r="R49" s="324">
        <f>R48+R47</f>
        <v>34359.4774081</v>
      </c>
      <c r="S49" s="325"/>
      <c r="T49" s="68">
        <f>T48+T47</f>
        <v>37762.2721876</v>
      </c>
      <c r="U49" s="325"/>
      <c r="V49" s="68">
        <v>38249</v>
      </c>
      <c r="W49" s="325"/>
      <c r="X49" s="68">
        <f>X48+X47</f>
        <v>36630</v>
      </c>
      <c r="Y49" s="325"/>
      <c r="Z49" s="68">
        <f>Z48+Z47</f>
        <v>36765.440000000002</v>
      </c>
      <c r="AA49" s="325"/>
      <c r="AB49" s="68">
        <f>SUM(AB47:AB48)</f>
        <v>18098.38</v>
      </c>
    </row>
    <row r="50" spans="1:29" ht="17.25" customHeight="1" thickBot="1" x14ac:dyDescent="0.3">
      <c r="A50" s="450" t="s">
        <v>19</v>
      </c>
      <c r="B50" s="451"/>
      <c r="C50" s="231"/>
      <c r="D50" s="232">
        <f>D49+D45+D32+D37+D14+D8+D38+D10</f>
        <v>717798.7842030999</v>
      </c>
      <c r="E50" s="231"/>
      <c r="F50" s="232">
        <f>F49+F45+F32+F37+F14+F8+F38+F10</f>
        <v>600755.68347540009</v>
      </c>
      <c r="G50" s="231"/>
      <c r="H50" s="232">
        <f>H49+H45+H32+H37+H14+H8+H38+H10</f>
        <v>600809.92674000002</v>
      </c>
      <c r="I50" s="233"/>
      <c r="J50" s="232">
        <f>J49+J45+J32+J37+J14+J8+J38+J10</f>
        <v>574991.73585000006</v>
      </c>
      <c r="K50" s="231"/>
      <c r="L50" s="232">
        <f>L49+L45+L32+L37+L14+L8+L38+L10</f>
        <v>522551.60343830002</v>
      </c>
      <c r="M50" s="231"/>
      <c r="N50" s="232">
        <f>N49+N45+N32+N37+N14+N8+N38+N10</f>
        <v>577515.43040940003</v>
      </c>
      <c r="O50" s="231"/>
      <c r="P50" s="234">
        <f>P49+P45+P32+P37+P14+P8+P38+P10</f>
        <v>551061.58489349997</v>
      </c>
      <c r="Q50" s="231"/>
      <c r="R50" s="232">
        <f>R49+R45+R32+R37+R14+R8+R38+R10</f>
        <v>579759.22039100004</v>
      </c>
      <c r="S50" s="231"/>
      <c r="T50" s="235">
        <f>T49+T45+T32+T37+T14+T8+T38+T10</f>
        <v>526794.73543131992</v>
      </c>
      <c r="U50" s="231"/>
      <c r="V50" s="235">
        <f>V49+V45+V32+V37+V14+V8+V38+V10</f>
        <v>514651.01247000002</v>
      </c>
      <c r="W50" s="231"/>
      <c r="X50" s="235">
        <f>X49+X45+X32+X37+X14+X8+X38+X10</f>
        <v>508402.6</v>
      </c>
      <c r="Y50" s="231"/>
      <c r="Z50" s="235">
        <f>Z49+Z45+Z32+Z37+Z14+Z8+Z38+Z10</f>
        <v>495030.10213999997</v>
      </c>
      <c r="AA50" s="231"/>
      <c r="AB50" s="235">
        <f>AB49+AB45+AB32+AB37+AB14+AB8+AB38+AB10</f>
        <v>402155.97668000002</v>
      </c>
    </row>
    <row r="52" spans="1:29" ht="17.25" customHeight="1" thickBot="1" x14ac:dyDescent="0.3">
      <c r="AB52" s="431">
        <f>(AB50-D50)/D50</f>
        <v>-0.43973717212899222</v>
      </c>
      <c r="AC52" s="9" t="s">
        <v>129</v>
      </c>
    </row>
    <row r="53" spans="1:29" ht="17.25" customHeight="1" thickTop="1" x14ac:dyDescent="0.25">
      <c r="A53" s="35" t="s">
        <v>132</v>
      </c>
    </row>
    <row r="55" spans="1:29" ht="17.25" customHeight="1" x14ac:dyDescent="0.25">
      <c r="A55" s="31" t="s">
        <v>114</v>
      </c>
    </row>
  </sheetData>
  <mergeCells count="14">
    <mergeCell ref="AA1:AB1"/>
    <mergeCell ref="Y1:Z1"/>
    <mergeCell ref="W1:X1"/>
    <mergeCell ref="U1:V1"/>
    <mergeCell ref="A50:B50"/>
    <mergeCell ref="M1:N1"/>
    <mergeCell ref="O1:P1"/>
    <mergeCell ref="S1:T1"/>
    <mergeCell ref="Q1:R1"/>
    <mergeCell ref="C1:D1"/>
    <mergeCell ref="E1:F1"/>
    <mergeCell ref="G1:H1"/>
    <mergeCell ref="I1:J1"/>
    <mergeCell ref="K1:L1"/>
  </mergeCells>
  <pageMargins left="0.7" right="0.7" top="0.75" bottom="0.75" header="0.3" footer="0.3"/>
  <pageSetup paperSize="17" scale="39" orientation="landscape" r:id="rId1"/>
  <ignoredErrors>
    <ignoredError sqref="E37:G37"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4"/>
  </sheetPr>
  <dimension ref="A1:H43"/>
  <sheetViews>
    <sheetView topLeftCell="A29" zoomScale="90" zoomScaleNormal="90" workbookViewId="0">
      <selection activeCell="D5" sqref="D5"/>
    </sheetView>
  </sheetViews>
  <sheetFormatPr defaultRowHeight="15" x14ac:dyDescent="0.25"/>
  <cols>
    <col min="1" max="1" width="25.42578125" style="5" customWidth="1"/>
    <col min="2" max="2" width="14.140625" style="5" customWidth="1"/>
    <col min="3" max="3" width="31.7109375" customWidth="1"/>
    <col min="4" max="4" width="161.7109375" style="4" customWidth="1"/>
  </cols>
  <sheetData>
    <row r="1" spans="1:8" ht="20.25" thickBot="1" x14ac:dyDescent="0.35">
      <c r="A1" s="17" t="s">
        <v>70</v>
      </c>
      <c r="B1" s="17"/>
      <c r="C1" s="18"/>
      <c r="D1" s="22"/>
      <c r="E1" s="18"/>
      <c r="F1" s="18"/>
      <c r="G1" s="18"/>
      <c r="H1" s="18"/>
    </row>
    <row r="2" spans="1:8" ht="15.75" thickTop="1" x14ac:dyDescent="0.25">
      <c r="A2" s="19" t="s">
        <v>0</v>
      </c>
      <c r="B2" s="6" t="s">
        <v>1</v>
      </c>
      <c r="C2" t="s">
        <v>59</v>
      </c>
      <c r="D2" s="4" t="s">
        <v>60</v>
      </c>
    </row>
    <row r="3" spans="1:8" x14ac:dyDescent="0.25">
      <c r="A3" s="243" t="s">
        <v>28</v>
      </c>
      <c r="B3" s="244"/>
      <c r="C3" s="72"/>
      <c r="D3" s="83"/>
    </row>
    <row r="4" spans="1:8" ht="30" x14ac:dyDescent="0.25">
      <c r="A4" s="11" t="s">
        <v>5</v>
      </c>
      <c r="B4" s="12" t="s">
        <v>20</v>
      </c>
      <c r="C4" s="241" t="s">
        <v>71</v>
      </c>
      <c r="D4" s="242" t="s">
        <v>122</v>
      </c>
    </row>
    <row r="5" spans="1:8" ht="30" x14ac:dyDescent="0.25">
      <c r="A5" s="11" t="s">
        <v>6</v>
      </c>
      <c r="B5" s="13" t="s">
        <v>49</v>
      </c>
      <c r="C5" s="3" t="s">
        <v>71</v>
      </c>
      <c r="D5" s="242" t="s">
        <v>123</v>
      </c>
    </row>
    <row r="6" spans="1:8" x14ac:dyDescent="0.25">
      <c r="A6" s="11" t="s">
        <v>7</v>
      </c>
      <c r="B6" s="12" t="s">
        <v>22</v>
      </c>
      <c r="C6" s="3" t="s">
        <v>71</v>
      </c>
      <c r="D6" s="23"/>
    </row>
    <row r="7" spans="1:8" x14ac:dyDescent="0.25">
      <c r="A7" s="11" t="s">
        <v>29</v>
      </c>
      <c r="B7" s="12" t="s">
        <v>73</v>
      </c>
      <c r="C7" s="245" t="s">
        <v>72</v>
      </c>
      <c r="D7" s="24" t="s">
        <v>102</v>
      </c>
    </row>
    <row r="8" spans="1:8" x14ac:dyDescent="0.25">
      <c r="A8" s="246" t="s">
        <v>31</v>
      </c>
      <c r="B8" s="247"/>
      <c r="C8" s="247"/>
      <c r="D8" s="247"/>
    </row>
    <row r="9" spans="1:8" x14ac:dyDescent="0.25">
      <c r="A9" s="11" t="s">
        <v>6</v>
      </c>
      <c r="B9" s="13" t="s">
        <v>49</v>
      </c>
      <c r="C9" s="241" t="s">
        <v>74</v>
      </c>
      <c r="D9" s="25" t="s">
        <v>109</v>
      </c>
    </row>
    <row r="10" spans="1:8" x14ac:dyDescent="0.25">
      <c r="A10" s="236" t="s">
        <v>55</v>
      </c>
      <c r="B10" s="237"/>
      <c r="C10" s="237"/>
      <c r="D10" s="237"/>
    </row>
    <row r="11" spans="1:8" x14ac:dyDescent="0.25">
      <c r="A11" s="10" t="s">
        <v>6</v>
      </c>
      <c r="B11" s="13" t="s">
        <v>49</v>
      </c>
      <c r="C11" s="245" t="s">
        <v>67</v>
      </c>
      <c r="D11" s="24" t="s">
        <v>110</v>
      </c>
    </row>
    <row r="12" spans="1:8" x14ac:dyDescent="0.25">
      <c r="A12" s="248" t="s">
        <v>26</v>
      </c>
      <c r="B12" s="249"/>
      <c r="C12" s="249"/>
      <c r="D12" s="249"/>
    </row>
    <row r="13" spans="1:8" ht="45" x14ac:dyDescent="0.25">
      <c r="A13" s="11" t="s">
        <v>15</v>
      </c>
      <c r="B13" s="12" t="s">
        <v>17</v>
      </c>
      <c r="C13" s="241" t="s">
        <v>66</v>
      </c>
      <c r="D13" s="25" t="s">
        <v>125</v>
      </c>
    </row>
    <row r="14" spans="1:8" ht="30" x14ac:dyDescent="0.25">
      <c r="A14" s="11" t="s">
        <v>16</v>
      </c>
      <c r="B14" s="12" t="s">
        <v>17</v>
      </c>
      <c r="C14" s="245" t="s">
        <v>66</v>
      </c>
      <c r="D14" s="23" t="s">
        <v>98</v>
      </c>
    </row>
    <row r="15" spans="1:8" x14ac:dyDescent="0.25">
      <c r="A15" s="251" t="s">
        <v>34</v>
      </c>
      <c r="B15" s="252"/>
      <c r="C15" s="252"/>
      <c r="D15" s="252"/>
    </row>
    <row r="16" spans="1:8" x14ac:dyDescent="0.25">
      <c r="A16" s="260" t="s">
        <v>12</v>
      </c>
      <c r="B16" s="261" t="s">
        <v>23</v>
      </c>
      <c r="C16" s="263"/>
      <c r="D16" s="262"/>
    </row>
    <row r="17" spans="1:4" x14ac:dyDescent="0.25">
      <c r="A17" s="240" t="s">
        <v>41</v>
      </c>
      <c r="B17" s="10" t="s">
        <v>50</v>
      </c>
      <c r="C17" s="454" t="s">
        <v>66</v>
      </c>
      <c r="D17" s="458" t="s">
        <v>124</v>
      </c>
    </row>
    <row r="18" spans="1:4" x14ac:dyDescent="0.25">
      <c r="A18" s="240" t="s">
        <v>11</v>
      </c>
      <c r="B18" s="10" t="s">
        <v>22</v>
      </c>
      <c r="C18" s="454"/>
      <c r="D18" s="458"/>
    </row>
    <row r="19" spans="1:4" x14ac:dyDescent="0.25">
      <c r="A19" s="240" t="s">
        <v>42</v>
      </c>
      <c r="B19" s="10" t="s">
        <v>22</v>
      </c>
      <c r="C19" s="454"/>
      <c r="D19" s="458"/>
    </row>
    <row r="20" spans="1:4" x14ac:dyDescent="0.25">
      <c r="A20" s="240" t="s">
        <v>43</v>
      </c>
      <c r="B20" s="10" t="s">
        <v>22</v>
      </c>
      <c r="C20" s="454"/>
      <c r="D20" s="458"/>
    </row>
    <row r="21" spans="1:4" x14ac:dyDescent="0.25">
      <c r="A21" s="240" t="s">
        <v>10</v>
      </c>
      <c r="B21" s="10" t="s">
        <v>22</v>
      </c>
      <c r="C21" s="454"/>
      <c r="D21" s="458"/>
    </row>
    <row r="22" spans="1:4" x14ac:dyDescent="0.25">
      <c r="A22" s="16" t="s">
        <v>44</v>
      </c>
      <c r="B22" s="261"/>
      <c r="C22" s="429"/>
      <c r="D22" s="264"/>
    </row>
    <row r="23" spans="1:4" x14ac:dyDescent="0.25">
      <c r="A23" s="240" t="s">
        <v>11</v>
      </c>
      <c r="B23" s="10" t="s">
        <v>22</v>
      </c>
      <c r="C23" s="453" t="s">
        <v>66</v>
      </c>
      <c r="D23" s="458" t="s">
        <v>124</v>
      </c>
    </row>
    <row r="24" spans="1:4" x14ac:dyDescent="0.25">
      <c r="A24" s="240" t="s">
        <v>10</v>
      </c>
      <c r="B24" s="10" t="s">
        <v>22</v>
      </c>
      <c r="C24" s="454"/>
      <c r="D24" s="458"/>
    </row>
    <row r="25" spans="1:4" x14ac:dyDescent="0.25">
      <c r="A25" s="240" t="s">
        <v>41</v>
      </c>
      <c r="B25" s="10" t="s">
        <v>50</v>
      </c>
      <c r="C25" s="454"/>
      <c r="D25" s="458"/>
    </row>
    <row r="26" spans="1:4" x14ac:dyDescent="0.25">
      <c r="A26" s="240" t="s">
        <v>43</v>
      </c>
      <c r="B26" s="10" t="s">
        <v>22</v>
      </c>
      <c r="C26" s="454"/>
      <c r="D26" s="458"/>
    </row>
    <row r="27" spans="1:4" x14ac:dyDescent="0.25">
      <c r="A27" s="240" t="s">
        <v>42</v>
      </c>
      <c r="B27" s="10" t="s">
        <v>22</v>
      </c>
      <c r="C27" s="457"/>
      <c r="D27" s="458"/>
    </row>
    <row r="28" spans="1:4" x14ac:dyDescent="0.25">
      <c r="A28" s="251" t="s">
        <v>76</v>
      </c>
      <c r="B28" s="253"/>
      <c r="C28" s="254"/>
      <c r="D28" s="255"/>
    </row>
    <row r="29" spans="1:4" ht="75" x14ac:dyDescent="0.25">
      <c r="A29" s="14" t="s">
        <v>11</v>
      </c>
      <c r="B29" s="12" t="s">
        <v>22</v>
      </c>
      <c r="C29" s="28" t="s">
        <v>77</v>
      </c>
      <c r="D29" s="390" t="s">
        <v>103</v>
      </c>
    </row>
    <row r="30" spans="1:4" x14ac:dyDescent="0.25">
      <c r="A30" s="14" t="s">
        <v>6</v>
      </c>
      <c r="B30" s="12" t="s">
        <v>49</v>
      </c>
      <c r="C30" s="28" t="s">
        <v>111</v>
      </c>
      <c r="D30" s="26" t="s">
        <v>101</v>
      </c>
    </row>
    <row r="31" spans="1:4" x14ac:dyDescent="0.25">
      <c r="A31" s="256" t="s">
        <v>46</v>
      </c>
      <c r="B31" s="257"/>
      <c r="C31" s="258"/>
      <c r="D31" s="259"/>
    </row>
    <row r="32" spans="1:4" ht="45" x14ac:dyDescent="0.25">
      <c r="A32" s="14" t="s">
        <v>100</v>
      </c>
      <c r="B32" s="12"/>
      <c r="C32" s="25" t="s">
        <v>113</v>
      </c>
      <c r="D32" s="250" t="s">
        <v>128</v>
      </c>
    </row>
    <row r="33" spans="1:8" ht="30" x14ac:dyDescent="0.25">
      <c r="A33" s="207" t="s">
        <v>36</v>
      </c>
      <c r="B33" s="208"/>
      <c r="C33" s="208"/>
      <c r="D33" s="238" t="s">
        <v>78</v>
      </c>
    </row>
    <row r="34" spans="1:8" x14ac:dyDescent="0.25">
      <c r="A34" s="11" t="s">
        <v>6</v>
      </c>
      <c r="B34" s="13" t="s">
        <v>49</v>
      </c>
      <c r="C34" s="453" t="s">
        <v>68</v>
      </c>
      <c r="D34" s="27" t="s">
        <v>75</v>
      </c>
    </row>
    <row r="35" spans="1:8" x14ac:dyDescent="0.25">
      <c r="A35" s="11" t="s">
        <v>45</v>
      </c>
      <c r="B35" s="12" t="s">
        <v>20</v>
      </c>
      <c r="C35" s="454"/>
      <c r="D35" s="23"/>
    </row>
    <row r="36" spans="1:8" x14ac:dyDescent="0.25">
      <c r="A36" s="11" t="s">
        <v>7</v>
      </c>
      <c r="B36" s="12" t="s">
        <v>22</v>
      </c>
      <c r="C36" s="454"/>
      <c r="D36" s="29" t="s">
        <v>104</v>
      </c>
    </row>
    <row r="37" spans="1:8" ht="45" x14ac:dyDescent="0.25">
      <c r="A37" s="14" t="s">
        <v>37</v>
      </c>
      <c r="B37" s="13"/>
      <c r="C37" s="454"/>
      <c r="D37" s="23" t="s">
        <v>108</v>
      </c>
    </row>
    <row r="38" spans="1:8" x14ac:dyDescent="0.25">
      <c r="A38" s="239" t="s">
        <v>39</v>
      </c>
      <c r="B38" s="239"/>
      <c r="C38" s="239"/>
      <c r="D38" s="239"/>
    </row>
    <row r="39" spans="1:8" s="5" customFormat="1" x14ac:dyDescent="0.25">
      <c r="A39" s="20" t="s">
        <v>10</v>
      </c>
      <c r="B39" s="21" t="s">
        <v>22</v>
      </c>
      <c r="C39" s="3" t="s">
        <v>112</v>
      </c>
      <c r="D39" s="455" t="s">
        <v>127</v>
      </c>
      <c r="E39"/>
      <c r="F39"/>
      <c r="G39"/>
      <c r="H39"/>
    </row>
    <row r="40" spans="1:8" s="5" customFormat="1" x14ac:dyDescent="0.25">
      <c r="A40" s="20" t="s">
        <v>11</v>
      </c>
      <c r="B40" s="21" t="s">
        <v>22</v>
      </c>
      <c r="C40" s="3" t="s">
        <v>112</v>
      </c>
      <c r="D40" s="456"/>
      <c r="E40"/>
      <c r="F40"/>
      <c r="G40"/>
      <c r="H40"/>
    </row>
    <row r="43" spans="1:8" ht="36" customHeight="1" x14ac:dyDescent="0.25">
      <c r="A43" s="445" t="s">
        <v>118</v>
      </c>
      <c r="B43" s="445"/>
      <c r="C43" s="445"/>
      <c r="D43" s="445"/>
    </row>
  </sheetData>
  <mergeCells count="7">
    <mergeCell ref="A43:D43"/>
    <mergeCell ref="C34:C37"/>
    <mergeCell ref="D39:D40"/>
    <mergeCell ref="C17:C21"/>
    <mergeCell ref="C23:C27"/>
    <mergeCell ref="D17:D21"/>
    <mergeCell ref="D23:D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Citywide by Sector</vt:lpstr>
      <vt:lpstr>Method - Citywide</vt:lpstr>
      <vt:lpstr>Gov Ops</vt:lpstr>
      <vt:lpstr>Method - Gov Ops</vt:lpstr>
      <vt:lpstr>'Citywide by Sector'!Print_Area</vt:lpstr>
      <vt:lpstr>'Gov Ops'!Print_Area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Johnson</dc:creator>
  <cp:lastModifiedBy>Hatch, Jenn (DOEE)</cp:lastModifiedBy>
  <cp:lastPrinted>2018-02-26T19:48:07Z</cp:lastPrinted>
  <dcterms:created xsi:type="dcterms:W3CDTF">2015-03-05T17:46:25Z</dcterms:created>
  <dcterms:modified xsi:type="dcterms:W3CDTF">2024-04-03T16:29:09Z</dcterms:modified>
</cp:coreProperties>
</file>